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6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áce\Práce aktuálně !!\Boskovice\Novostavba lesní cesty pro pěší u western. parku\dokumentace\rozpočet\"/>
    </mc:Choice>
  </mc:AlternateContent>
  <bookViews>
    <workbookView xWindow="360" yWindow="270" windowWidth="18735" windowHeight="12210" activeTab="4"/>
  </bookViews>
  <sheets>
    <sheet name="Pokyny pro vyplnění" sheetId="11" r:id="rId1"/>
    <sheet name="Stavba" sheetId="1" r:id="rId2"/>
    <sheet name="VzorPolozky" sheetId="10" state="hidden" r:id="rId3"/>
    <sheet name="SO 101 01 Pol" sheetId="12" r:id="rId4"/>
    <sheet name="SO 101 0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101 01 Pol'!$1:$7</definedName>
    <definedName name="_xlnm.Print_Titles" localSheetId="4">'SO 101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101 01 Pol'!$A$1:$W$115</definedName>
    <definedName name="_xlnm.Print_Area" localSheetId="4">'SO 101 02 Pol'!$A$1:$W$66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I41" i="1" s="1"/>
  <c r="F41" i="1"/>
  <c r="G40" i="1"/>
  <c r="F40" i="1"/>
  <c r="G39" i="1"/>
  <c r="F39" i="1"/>
  <c r="G65" i="13"/>
  <c r="G9" i="13"/>
  <c r="G8" i="13" s="1"/>
  <c r="I9" i="13"/>
  <c r="I8" i="13" s="1"/>
  <c r="K9" i="13"/>
  <c r="K8" i="13" s="1"/>
  <c r="O9" i="13"/>
  <c r="O8" i="13" s="1"/>
  <c r="Q9" i="13"/>
  <c r="Q8" i="13" s="1"/>
  <c r="V9" i="13"/>
  <c r="V8" i="13" s="1"/>
  <c r="G12" i="13"/>
  <c r="I12" i="13"/>
  <c r="K12" i="13"/>
  <c r="M12" i="13"/>
  <c r="O12" i="13"/>
  <c r="Q12" i="13"/>
  <c r="V12" i="13"/>
  <c r="G15" i="13"/>
  <c r="K15" i="13"/>
  <c r="G16" i="13"/>
  <c r="I16" i="13"/>
  <c r="I15" i="13" s="1"/>
  <c r="K16" i="13"/>
  <c r="M16" i="13"/>
  <c r="O16" i="13"/>
  <c r="O15" i="13" s="1"/>
  <c r="Q16" i="13"/>
  <c r="Q15" i="13" s="1"/>
  <c r="V16" i="13"/>
  <c r="V15" i="13" s="1"/>
  <c r="G19" i="13"/>
  <c r="M19" i="13" s="1"/>
  <c r="I19" i="13"/>
  <c r="K19" i="13"/>
  <c r="O19" i="13"/>
  <c r="Q19" i="13"/>
  <c r="V19" i="13"/>
  <c r="G20" i="13"/>
  <c r="I20" i="13"/>
  <c r="K20" i="13"/>
  <c r="M20" i="13"/>
  <c r="O20" i="13"/>
  <c r="Q20" i="13"/>
  <c r="V20" i="13"/>
  <c r="O21" i="13"/>
  <c r="V21" i="13"/>
  <c r="G22" i="13"/>
  <c r="G21" i="13" s="1"/>
  <c r="I22" i="13"/>
  <c r="I21" i="13" s="1"/>
  <c r="K22" i="13"/>
  <c r="K21" i="13" s="1"/>
  <c r="O22" i="13"/>
  <c r="Q22" i="13"/>
  <c r="Q21" i="13" s="1"/>
  <c r="V22" i="13"/>
  <c r="G24" i="13"/>
  <c r="M24" i="13" s="1"/>
  <c r="I24" i="13"/>
  <c r="K24" i="13"/>
  <c r="O24" i="13"/>
  <c r="Q24" i="13"/>
  <c r="V24" i="13"/>
  <c r="I25" i="13"/>
  <c r="G26" i="13"/>
  <c r="M26" i="13" s="1"/>
  <c r="I26" i="13"/>
  <c r="K26" i="13"/>
  <c r="K25" i="13" s="1"/>
  <c r="O26" i="13"/>
  <c r="O25" i="13" s="1"/>
  <c r="Q26" i="13"/>
  <c r="Q25" i="13" s="1"/>
  <c r="V26" i="13"/>
  <c r="G29" i="13"/>
  <c r="I29" i="13"/>
  <c r="K29" i="13"/>
  <c r="M29" i="13"/>
  <c r="O29" i="13"/>
  <c r="Q29" i="13"/>
  <c r="V29" i="13"/>
  <c r="G32" i="13"/>
  <c r="I32" i="13"/>
  <c r="K32" i="13"/>
  <c r="M32" i="13"/>
  <c r="O32" i="13"/>
  <c r="Q32" i="13"/>
  <c r="V32" i="13"/>
  <c r="V25" i="13" s="1"/>
  <c r="G34" i="13"/>
  <c r="I34" i="13"/>
  <c r="K34" i="13"/>
  <c r="M34" i="13"/>
  <c r="O34" i="13"/>
  <c r="Q34" i="13"/>
  <c r="V34" i="13"/>
  <c r="G36" i="13"/>
  <c r="M36" i="13" s="1"/>
  <c r="I36" i="13"/>
  <c r="K36" i="13"/>
  <c r="O36" i="13"/>
  <c r="Q36" i="13"/>
  <c r="V36" i="13"/>
  <c r="G38" i="13"/>
  <c r="M38" i="13" s="1"/>
  <c r="I38" i="13"/>
  <c r="K38" i="13"/>
  <c r="O38" i="13"/>
  <c r="Q38" i="13"/>
  <c r="V38" i="13"/>
  <c r="G40" i="13"/>
  <c r="V40" i="13"/>
  <c r="G41" i="13"/>
  <c r="I41" i="13"/>
  <c r="I40" i="13" s="1"/>
  <c r="K41" i="13"/>
  <c r="K40" i="13" s="1"/>
  <c r="M41" i="13"/>
  <c r="O41" i="13"/>
  <c r="O40" i="13" s="1"/>
  <c r="Q41" i="13"/>
  <c r="V41" i="13"/>
  <c r="G44" i="13"/>
  <c r="M44" i="13" s="1"/>
  <c r="I44" i="13"/>
  <c r="K44" i="13"/>
  <c r="O44" i="13"/>
  <c r="Q44" i="13"/>
  <c r="Q40" i="13" s="1"/>
  <c r="V44" i="13"/>
  <c r="G46" i="13"/>
  <c r="I46" i="13"/>
  <c r="K46" i="13"/>
  <c r="M46" i="13"/>
  <c r="O46" i="13"/>
  <c r="Q46" i="13"/>
  <c r="V46" i="13"/>
  <c r="G49" i="13"/>
  <c r="K49" i="13"/>
  <c r="O49" i="13"/>
  <c r="G50" i="13"/>
  <c r="I50" i="13"/>
  <c r="I49" i="13" s="1"/>
  <c r="K50" i="13"/>
  <c r="M50" i="13"/>
  <c r="M49" i="13" s="1"/>
  <c r="O50" i="13"/>
  <c r="Q50" i="13"/>
  <c r="Q49" i="13" s="1"/>
  <c r="V50" i="13"/>
  <c r="V49" i="13" s="1"/>
  <c r="O53" i="13"/>
  <c r="V53" i="13"/>
  <c r="G54" i="13"/>
  <c r="G53" i="13" s="1"/>
  <c r="I54" i="13"/>
  <c r="I53" i="13" s="1"/>
  <c r="K54" i="13"/>
  <c r="O54" i="13"/>
  <c r="Q54" i="13"/>
  <c r="Q53" i="13" s="1"/>
  <c r="V54" i="13"/>
  <c r="G57" i="13"/>
  <c r="M57" i="13" s="1"/>
  <c r="I57" i="13"/>
  <c r="K57" i="13"/>
  <c r="K53" i="13" s="1"/>
  <c r="O57" i="13"/>
  <c r="Q57" i="13"/>
  <c r="V57" i="13"/>
  <c r="I59" i="13"/>
  <c r="Q59" i="13"/>
  <c r="G60" i="13"/>
  <c r="G59" i="13" s="1"/>
  <c r="I60" i="13"/>
  <c r="K60" i="13"/>
  <c r="K59" i="13" s="1"/>
  <c r="M60" i="13"/>
  <c r="M59" i="13" s="1"/>
  <c r="O60" i="13"/>
  <c r="O59" i="13" s="1"/>
  <c r="Q60" i="13"/>
  <c r="V60" i="13"/>
  <c r="V59" i="13" s="1"/>
  <c r="AE65" i="13"/>
  <c r="G114" i="12"/>
  <c r="BA25" i="12"/>
  <c r="BA23" i="12"/>
  <c r="BA21" i="12"/>
  <c r="BA19" i="12"/>
  <c r="G8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4" i="12"/>
  <c r="M14" i="12" s="1"/>
  <c r="I14" i="12"/>
  <c r="K14" i="12"/>
  <c r="O14" i="12"/>
  <c r="Q14" i="12"/>
  <c r="V14" i="12"/>
  <c r="V17" i="12"/>
  <c r="G18" i="12"/>
  <c r="M18" i="12" s="1"/>
  <c r="I18" i="12"/>
  <c r="I17" i="12" s="1"/>
  <c r="K18" i="12"/>
  <c r="O18" i="12"/>
  <c r="O17" i="12" s="1"/>
  <c r="Q18" i="12"/>
  <c r="Q17" i="12" s="1"/>
  <c r="V18" i="12"/>
  <c r="G20" i="12"/>
  <c r="G17" i="12" s="1"/>
  <c r="I20" i="12"/>
  <c r="K20" i="12"/>
  <c r="K17" i="12" s="1"/>
  <c r="O20" i="12"/>
  <c r="Q20" i="12"/>
  <c r="V20" i="12"/>
  <c r="G22" i="12"/>
  <c r="I22" i="12"/>
  <c r="K22" i="12"/>
  <c r="M22" i="12"/>
  <c r="O22" i="12"/>
  <c r="Q22" i="12"/>
  <c r="V22" i="12"/>
  <c r="G24" i="12"/>
  <c r="I24" i="12"/>
  <c r="K24" i="12"/>
  <c r="M24" i="12"/>
  <c r="O24" i="12"/>
  <c r="Q24" i="12"/>
  <c r="V24" i="12"/>
  <c r="G26" i="12"/>
  <c r="G27" i="12"/>
  <c r="M27" i="12" s="1"/>
  <c r="M26" i="12" s="1"/>
  <c r="I27" i="12"/>
  <c r="I26" i="12" s="1"/>
  <c r="K27" i="12"/>
  <c r="K26" i="12" s="1"/>
  <c r="O27" i="12"/>
  <c r="O26" i="12" s="1"/>
  <c r="Q27" i="12"/>
  <c r="V27" i="12"/>
  <c r="V26" i="12" s="1"/>
  <c r="G30" i="12"/>
  <c r="I30" i="12"/>
  <c r="K30" i="12"/>
  <c r="M30" i="12"/>
  <c r="O30" i="12"/>
  <c r="Q30" i="12"/>
  <c r="Q26" i="12" s="1"/>
  <c r="V30" i="12"/>
  <c r="G31" i="12"/>
  <c r="I31" i="12"/>
  <c r="K31" i="12"/>
  <c r="M31" i="12"/>
  <c r="O31" i="12"/>
  <c r="Q31" i="12"/>
  <c r="V31" i="12"/>
  <c r="O32" i="12"/>
  <c r="G33" i="12"/>
  <c r="G32" i="12" s="1"/>
  <c r="I33" i="12"/>
  <c r="K33" i="12"/>
  <c r="K32" i="12" s="1"/>
  <c r="O33" i="12"/>
  <c r="Q33" i="12"/>
  <c r="Q32" i="12" s="1"/>
  <c r="V33" i="12"/>
  <c r="V32" i="12" s="1"/>
  <c r="G37" i="12"/>
  <c r="I37" i="12"/>
  <c r="I32" i="12" s="1"/>
  <c r="K37" i="12"/>
  <c r="M37" i="12"/>
  <c r="O37" i="12"/>
  <c r="Q37" i="12"/>
  <c r="V37" i="12"/>
  <c r="K39" i="12"/>
  <c r="G40" i="12"/>
  <c r="G39" i="12" s="1"/>
  <c r="I40" i="12"/>
  <c r="I39" i="12" s="1"/>
  <c r="K40" i="12"/>
  <c r="M40" i="12"/>
  <c r="O40" i="12"/>
  <c r="Q40" i="12"/>
  <c r="Q39" i="12" s="1"/>
  <c r="V40" i="12"/>
  <c r="G45" i="12"/>
  <c r="M45" i="12" s="1"/>
  <c r="I45" i="12"/>
  <c r="K45" i="12"/>
  <c r="O45" i="12"/>
  <c r="O39" i="12" s="1"/>
  <c r="Q45" i="12"/>
  <c r="V45" i="12"/>
  <c r="V39" i="12" s="1"/>
  <c r="G49" i="12"/>
  <c r="I49" i="12"/>
  <c r="K49" i="12"/>
  <c r="M49" i="12"/>
  <c r="O49" i="12"/>
  <c r="Q49" i="12"/>
  <c r="V49" i="12"/>
  <c r="G54" i="12"/>
  <c r="I54" i="12"/>
  <c r="K54" i="12"/>
  <c r="M54" i="12"/>
  <c r="O54" i="12"/>
  <c r="Q54" i="12"/>
  <c r="V54" i="12"/>
  <c r="G56" i="12"/>
  <c r="M56" i="12" s="1"/>
  <c r="I56" i="12"/>
  <c r="K56" i="12"/>
  <c r="O56" i="12"/>
  <c r="Q56" i="12"/>
  <c r="V56" i="12"/>
  <c r="G58" i="12"/>
  <c r="M58" i="12" s="1"/>
  <c r="I58" i="12"/>
  <c r="K58" i="12"/>
  <c r="O58" i="12"/>
  <c r="Q58" i="12"/>
  <c r="V58" i="12"/>
  <c r="G60" i="12"/>
  <c r="I60" i="12"/>
  <c r="G61" i="12"/>
  <c r="M61" i="12" s="1"/>
  <c r="M60" i="12" s="1"/>
  <c r="I61" i="12"/>
  <c r="K61" i="12"/>
  <c r="K60" i="12" s="1"/>
  <c r="O61" i="12"/>
  <c r="O60" i="12" s="1"/>
  <c r="Q61" i="12"/>
  <c r="V61" i="12"/>
  <c r="G66" i="12"/>
  <c r="I66" i="12"/>
  <c r="K66" i="12"/>
  <c r="M66" i="12"/>
  <c r="O66" i="12"/>
  <c r="Q66" i="12"/>
  <c r="Q60" i="12" s="1"/>
  <c r="V66" i="12"/>
  <c r="G68" i="12"/>
  <c r="I68" i="12"/>
  <c r="K68" i="12"/>
  <c r="M68" i="12"/>
  <c r="O68" i="12"/>
  <c r="Q68" i="12"/>
  <c r="V68" i="12"/>
  <c r="V60" i="12" s="1"/>
  <c r="G73" i="12"/>
  <c r="I73" i="12"/>
  <c r="K73" i="12"/>
  <c r="M73" i="12"/>
  <c r="O73" i="12"/>
  <c r="Q73" i="12"/>
  <c r="V73" i="12"/>
  <c r="Q78" i="12"/>
  <c r="V78" i="12"/>
  <c r="G79" i="12"/>
  <c r="M79" i="12" s="1"/>
  <c r="I79" i="12"/>
  <c r="I78" i="12" s="1"/>
  <c r="K79" i="12"/>
  <c r="O79" i="12"/>
  <c r="O78" i="12" s="1"/>
  <c r="Q79" i="12"/>
  <c r="V79" i="12"/>
  <c r="G81" i="12"/>
  <c r="G78" i="12" s="1"/>
  <c r="I81" i="12"/>
  <c r="K81" i="12"/>
  <c r="K78" i="12" s="1"/>
  <c r="O81" i="12"/>
  <c r="Q81" i="12"/>
  <c r="V81" i="12"/>
  <c r="G86" i="12"/>
  <c r="I86" i="12"/>
  <c r="V86" i="12"/>
  <c r="G87" i="12"/>
  <c r="M87" i="12" s="1"/>
  <c r="M86" i="12" s="1"/>
  <c r="I87" i="12"/>
  <c r="K87" i="12"/>
  <c r="K86" i="12" s="1"/>
  <c r="O87" i="12"/>
  <c r="O86" i="12" s="1"/>
  <c r="Q87" i="12"/>
  <c r="V87" i="12"/>
  <c r="G92" i="12"/>
  <c r="I92" i="12"/>
  <c r="K92" i="12"/>
  <c r="M92" i="12"/>
  <c r="O92" i="12"/>
  <c r="Q92" i="12"/>
  <c r="Q86" i="12" s="1"/>
  <c r="V92" i="12"/>
  <c r="G96" i="12"/>
  <c r="I96" i="12"/>
  <c r="M96" i="12"/>
  <c r="O96" i="12"/>
  <c r="V96" i="12"/>
  <c r="G97" i="12"/>
  <c r="I97" i="12"/>
  <c r="K97" i="12"/>
  <c r="K96" i="12" s="1"/>
  <c r="M97" i="12"/>
  <c r="O97" i="12"/>
  <c r="Q97" i="12"/>
  <c r="Q96" i="12" s="1"/>
  <c r="V97" i="12"/>
  <c r="G99" i="12"/>
  <c r="K99" i="12"/>
  <c r="Q99" i="12"/>
  <c r="V99" i="12"/>
  <c r="G100" i="12"/>
  <c r="M100" i="12" s="1"/>
  <c r="M99" i="12" s="1"/>
  <c r="I100" i="12"/>
  <c r="I99" i="12" s="1"/>
  <c r="K100" i="12"/>
  <c r="O100" i="12"/>
  <c r="O99" i="12" s="1"/>
  <c r="Q100" i="12"/>
  <c r="V100" i="12"/>
  <c r="G103" i="12"/>
  <c r="K103" i="12"/>
  <c r="O103" i="12"/>
  <c r="Q103" i="12"/>
  <c r="G104" i="12"/>
  <c r="I104" i="12"/>
  <c r="I103" i="12" s="1"/>
  <c r="K104" i="12"/>
  <c r="M104" i="12"/>
  <c r="M103" i="12" s="1"/>
  <c r="O104" i="12"/>
  <c r="Q104" i="12"/>
  <c r="V104" i="12"/>
  <c r="V103" i="12" s="1"/>
  <c r="I108" i="12"/>
  <c r="K108" i="12"/>
  <c r="G109" i="12"/>
  <c r="G108" i="12" s="1"/>
  <c r="I109" i="12"/>
  <c r="K109" i="12"/>
  <c r="M109" i="12"/>
  <c r="M108" i="12" s="1"/>
  <c r="O109" i="12"/>
  <c r="Q109" i="12"/>
  <c r="Q108" i="12" s="1"/>
  <c r="V109" i="12"/>
  <c r="G110" i="12"/>
  <c r="I110" i="12"/>
  <c r="K110" i="12"/>
  <c r="M110" i="12"/>
  <c r="O110" i="12"/>
  <c r="O108" i="12" s="1"/>
  <c r="Q110" i="12"/>
  <c r="V110" i="12"/>
  <c r="V108" i="12" s="1"/>
  <c r="G111" i="12"/>
  <c r="I111" i="12"/>
  <c r="K111" i="12"/>
  <c r="M111" i="12"/>
  <c r="O111" i="12"/>
  <c r="Q111" i="12"/>
  <c r="V111" i="12"/>
  <c r="G112" i="12"/>
  <c r="M112" i="12" s="1"/>
  <c r="I112" i="12"/>
  <c r="K112" i="12"/>
  <c r="O112" i="12"/>
  <c r="Q112" i="12"/>
  <c r="V112" i="12"/>
  <c r="AE114" i="12"/>
  <c r="AF114" i="12"/>
  <c r="I20" i="1"/>
  <c r="I19" i="1"/>
  <c r="I18" i="1"/>
  <c r="I17" i="1"/>
  <c r="I16" i="1"/>
  <c r="I62" i="1"/>
  <c r="J59" i="1" s="1"/>
  <c r="F43" i="1"/>
  <c r="G23" i="1" s="1"/>
  <c r="G43" i="1"/>
  <c r="G25" i="1" s="1"/>
  <c r="H43" i="1"/>
  <c r="I42" i="1"/>
  <c r="I40" i="1"/>
  <c r="I39" i="1"/>
  <c r="I43" i="1" s="1"/>
  <c r="J54" i="1" l="1"/>
  <c r="J50" i="1"/>
  <c r="J58" i="1"/>
  <c r="J51" i="1"/>
  <c r="J52" i="1"/>
  <c r="J56" i="1"/>
  <c r="J60" i="1"/>
  <c r="J53" i="1"/>
  <c r="J57" i="1"/>
  <c r="J61" i="1"/>
  <c r="J55" i="1"/>
  <c r="A27" i="1"/>
  <c r="A28" i="1" s="1"/>
  <c r="G28" i="1" s="1"/>
  <c r="G27" i="1" s="1"/>
  <c r="G29" i="1" s="1"/>
  <c r="M40" i="13"/>
  <c r="M25" i="13"/>
  <c r="M15" i="13"/>
  <c r="G25" i="13"/>
  <c r="AF65" i="13"/>
  <c r="M54" i="13"/>
  <c r="M53" i="13" s="1"/>
  <c r="M22" i="13"/>
  <c r="M21" i="13" s="1"/>
  <c r="M9" i="13"/>
  <c r="M8" i="13" s="1"/>
  <c r="M8" i="12"/>
  <c r="M39" i="12"/>
  <c r="M81" i="12"/>
  <c r="M78" i="12" s="1"/>
  <c r="M33" i="12"/>
  <c r="M32" i="12" s="1"/>
  <c r="M20" i="12"/>
  <c r="M17" i="12" s="1"/>
  <c r="J39" i="1"/>
  <c r="J43" i="1" s="1"/>
  <c r="J42" i="1"/>
  <c r="J41" i="1"/>
  <c r="J40" i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62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<sst xmlns="http://schemas.openxmlformats.org/spreadsheetml/2006/main" count="820" uniqueCount="253">
  <si>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</si>
  <si>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</si>
  <si>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</si>
  <si>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</si>
  <si>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</si>
  <si>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</si>
  <si>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</si>
  <si>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</si>
  <si>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</si>
  <si>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</si>
  <si>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</si>
  <si>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</si>
  <si>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</si>
  <si>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</si>
  <si>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</si>
  <si>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</si>
  <si>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</si>
  <si>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</si>
  <si>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</si>
  <si>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</si>
  <si>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</si>
  <si>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</si>
  <si>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</si>
  <si>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</si>
  <si>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</si>
  <si>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</si>
  <si>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</si>
  <si>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</si>
  <si>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</si>
  <si>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</si>
  <si>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</si>
  <si>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</si>
  <si>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</si>
  <si>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</si>
  <si>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</si>
  <si>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</si>
  <si>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</si>
  <si>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</si>
  <si>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</si>
  <si>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</si>
  <si>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</si>
  <si>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</si>
  <si>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</si>
  <si>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015</t>
  </si>
  <si>
    <t>Novostavba lesní stezky pro pěší podé lWesternparku</t>
  </si>
  <si>
    <t>Město Boskovice</t>
  </si>
  <si>
    <t>Masarykovo náměstí 4/2</t>
  </si>
  <si>
    <t>Boskovice</t>
  </si>
  <si>
    <t>68001</t>
  </si>
  <si>
    <t>00279978</t>
  </si>
  <si>
    <t>CZ00279978</t>
  </si>
  <si>
    <t>Josef Novák</t>
  </si>
  <si>
    <t>J. Haška 781/6</t>
  </si>
  <si>
    <t>Letovice</t>
  </si>
  <si>
    <t>67961</t>
  </si>
  <si>
    <t>03123154</t>
  </si>
  <si>
    <t>Stavba</t>
  </si>
  <si>
    <t>SO 101</t>
  </si>
  <si>
    <t>Novostavba lesní stezky pro pěší podél Westernaparku</t>
  </si>
  <si>
    <t>01</t>
  </si>
  <si>
    <t>Dotační část</t>
  </si>
  <si>
    <t>02</t>
  </si>
  <si>
    <t>Nedotační část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</si>
  <si>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</si>
  <si>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</si>
  <si>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</si>
  <si>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</si>
  <si>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</si>
  <si>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</si>
  <si>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</si>
  <si>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</si>
  <si>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16</t>
  </si>
  <si>
    <t>Přemístění výkopku</t>
  </si>
  <si>
    <t>17</t>
  </si>
  <si>
    <t>Konstrukce ze zemin</t>
  </si>
  <si>
    <t>18</t>
  </si>
  <si>
    <t>Povrchové úpravy terénu</t>
  </si>
  <si>
    <t>5</t>
  </si>
  <si>
    <t>Komunikace</t>
  </si>
  <si>
    <t>56</t>
  </si>
  <si>
    <t>Podklad.vrstvy komunikací a zp</t>
  </si>
  <si>
    <t>59</t>
  </si>
  <si>
    <t>Dlažby a předlažby komunikací</t>
  </si>
  <si>
    <t>91</t>
  </si>
  <si>
    <t>Doplňující práce na komunikaci</t>
  </si>
  <si>
    <t>96</t>
  </si>
  <si>
    <t>Bourání konstrukcí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</si>
  <si>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</si>
  <si>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</si>
  <si>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</si>
  <si>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</si>
  <si>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</si>
  <si>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</si>
  <si>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</si>
  <si>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</si>
  <si>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</si>
  <si>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</si>
  <si>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</si>
  <si>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</si>
  <si>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</si>
  <si>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</si>
  <si>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</si>
  <si>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</si>
  <si>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</si>
  <si>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</si>
  <si>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</si>
  <si>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</si>
  <si>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</si>
  <si>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</si>
  <si>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</si>
  <si>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</si>
  <si>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</si>
  <si>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</si>
  <si>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</si>
  <si>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</si>
  <si>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</si>
  <si>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</si>
  <si>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</si>
  <si>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122301102R00</t>
  </si>
  <si>
    <t>Odkopávky a  prokopávky nezapažené v hornině 4 přes 100 do 1 000 m3</t>
  </si>
  <si>
    <t>m3</t>
  </si>
  <si>
    <t>800-1</t>
  </si>
  <si>
    <t>RTS 17/ II</t>
  </si>
  <si>
    <t>Indiv</t>
  </si>
  <si>
    <t>POL1_0</t>
  </si>
  <si>
    <t>s přehozením výkopku na vzdálenost do 3 m nebo s naložením na dopravní prostředek,</t>
  </si>
  <si>
    <t>SPI</t>
  </si>
  <si>
    <t>167,12</t>
  </si>
  <si>
    <t>VV</t>
  </si>
  <si>
    <t xml:space="preserve">odečet nedotační části: : </t>
  </si>
  <si>
    <t>-6,73</t>
  </si>
  <si>
    <t>122301109R00</t>
  </si>
  <si>
    <t>Odkopávky a  prokopávky nezapažené v hornině 4 příplatek k cenám za lepivost horniny</t>
  </si>
  <si>
    <t>160,39*0,3</t>
  </si>
  <si>
    <t>112101121R00</t>
  </si>
  <si>
    <t>Kácení stromů jehličnatých bez odkornění_x000D_
 o průměru přes 100 do 300 mm</t>
  </si>
  <si>
    <t>kus</t>
  </si>
  <si>
    <t>s odřezáním kmene a odvětvením, včetně případného odklizení kmene a větví na oddělené hromady na vzdálenost do 50 m nebo s naložením na dopravní prostředek,</t>
  </si>
  <si>
    <t>112101104R00</t>
  </si>
  <si>
    <t>Kácení stromů listnatých_x000D_
 o průměru kmene přes 700 do 900 mm</t>
  </si>
  <si>
    <t>112201104R00</t>
  </si>
  <si>
    <t>Odstranění pařezů pod úrovní terénu vykopáním_x000D_
 o průměru přes 700 do 900 mm</t>
  </si>
  <si>
    <t>s jejich vykopáním nebo vytrháním, s přesekáním kořenů a s případným nutným přemístěním pařezů na hromady do vzdálenosti do 50 m nebo s naložením na dopravní prostředek,</t>
  </si>
  <si>
    <t>112201101R00</t>
  </si>
  <si>
    <t>Odstranění pařezů pod úrovní terénu vykopáním_x000D_
 o průměru přes 100 do 300 mm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</si>
  <si>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</si>
  <si>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</si>
  <si>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</si>
  <si>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167,12-15</t>
  </si>
  <si>
    <t>167101101R00</t>
  </si>
  <si>
    <t>Nakládání, skládání, překládání neulehlého výkopku nakládání výkopku_x000D_
 do 100 m3, z horniny 1 až 4</t>
  </si>
  <si>
    <t>199000002R00</t>
  </si>
  <si>
    <t>Poplatky za skládku horniny 1- 4</t>
  </si>
  <si>
    <t>171201201R00</t>
  </si>
  <si>
    <t>Uložení sypaniny na dočasnou skládku tak, že na 1 m2 plochy připadá přes 2 m3 výkopku nebo ornice</t>
  </si>
  <si>
    <t>15</t>
  </si>
  <si>
    <t>-5,57</t>
  </si>
  <si>
    <t>171101101R00</t>
  </si>
  <si>
    <t>Uložení sypaniny do násypů zhutněných s uzavřením povrchu násypu z hornin soudržných s předepsanou mírou zhutnění v procentech výsledků zkoušek Proctor-Standard							_x000D_
							_x000D_
 na 95 % PS</t>
  </si>
  <si>
    <t>s rozprostřením sypaniny ve vrstvách a s hrubým urovnáním,</t>
  </si>
  <si>
    <t>180402111R00</t>
  </si>
  <si>
    <t>Založení trávníku parkový trávník, výsevem, v rovině nebo na svahu do 1:5</t>
  </si>
  <si>
    <t>m2</t>
  </si>
  <si>
    <t>823-1</t>
  </si>
  <si>
    <t>na půdě předem připravené s pokosením, naložením, odvozem odpadu do 20 km a se složením,</t>
  </si>
  <si>
    <t>215</t>
  </si>
  <si>
    <t>-2</t>
  </si>
  <si>
    <t>00572400R</t>
  </si>
  <si>
    <t>směs travní parková, pro běžnou zátěž</t>
  </si>
  <si>
    <t>kg</t>
  </si>
  <si>
    <t>SPCM</t>
  </si>
  <si>
    <t>POL3_0</t>
  </si>
  <si>
    <t>213*0,03</t>
  </si>
  <si>
    <t/>
  </si>
  <si>
    <t>181101102R00</t>
  </si>
  <si>
    <t>Úprava pláně v zářezech v hornině 1 až 4, se zhutněním</t>
  </si>
  <si>
    <t>vyrovnáním výškových rozdílů, ploch vodorovných a ploch do sklonu 1 : 5.</t>
  </si>
  <si>
    <t>365*1,4</t>
  </si>
  <si>
    <t>-39,2</t>
  </si>
  <si>
    <t>181301101R00</t>
  </si>
  <si>
    <t>Rozprostření a urovnání ornice v rovině v souvislé ploše do 500 m2, tloušťka vrstvy do 100 mm</t>
  </si>
  <si>
    <t>s případným nutným přemístěním hromad nebo dočasných skládek na místo potřeby ze vzdálenosti do 30 m, v rovině nebo ve svahu do 1 : 5,</t>
  </si>
  <si>
    <t>10364200R</t>
  </si>
  <si>
    <t>ornice pro pozemkové úpravy</t>
  </si>
  <si>
    <t>213*0,1</t>
  </si>
  <si>
    <t>185804312R00</t>
  </si>
  <si>
    <t xml:space="preserve">Zalití rostlin vodou plocha přes 20 m2,  </t>
  </si>
  <si>
    <t>213*0,05</t>
  </si>
  <si>
    <t>564932111R00</t>
  </si>
  <si>
    <t>Podklad nebo kryt z mechanicky zpevněného kameniva (MZK) tloušťka po zhutnění 100 mm</t>
  </si>
  <si>
    <t>822-1</t>
  </si>
  <si>
    <t>s rozprostřením a zhutněním</t>
  </si>
  <si>
    <t>350*1,1</t>
  </si>
  <si>
    <t>-30,8</t>
  </si>
  <si>
    <t>564952111R00</t>
  </si>
  <si>
    <t>Podklad nebo kryt z mechanicky zpevněného kameniva (MZK) tloušťka po zhutnění 150 mm</t>
  </si>
  <si>
    <t>350</t>
  </si>
  <si>
    <t>-28</t>
  </si>
  <si>
    <t>569851111R00</t>
  </si>
  <si>
    <t>Zpevnění krajnic nebo komun. pro pěší štěrkodrtí tloušťka po zhutnění 150 mm</t>
  </si>
  <si>
    <t>241,68*0,65</t>
  </si>
  <si>
    <t>-12,23</t>
  </si>
  <si>
    <t>564861111R00</t>
  </si>
  <si>
    <t>Podklad ze štěrkodrti s rozprostřením a zhutněním frakce 0-63 mm, tloušťka po zhutnění 200 mm</t>
  </si>
  <si>
    <t>15*1,4</t>
  </si>
  <si>
    <t>564851111R00</t>
  </si>
  <si>
    <t>Podklad ze štěrkodrti s rozprostřením a zhutněním frakce 0-63 mm, tloušťka po zhutnění 150 mm</t>
  </si>
  <si>
    <t>350*1,4</t>
  </si>
  <si>
    <t>15*1,2</t>
  </si>
  <si>
    <t>591241111R00</t>
  </si>
  <si>
    <t>Kladení dlažby z kostek drobných z kamene, do lože z cementové malty tloušťky 50 mm</t>
  </si>
  <si>
    <t>s provedením lože do 50 mm, s vyplněním spár, s dvojím beraněním a se smetením přebytečného materiálu na krajnici</t>
  </si>
  <si>
    <t>250*0,2</t>
  </si>
  <si>
    <t>-3,8</t>
  </si>
  <si>
    <t>58380120.AR</t>
  </si>
  <si>
    <t>kostka dlažební materiálová skupina I/2 (žula); tř. I.; 8/10 cm</t>
  </si>
  <si>
    <t>914001111R00</t>
  </si>
  <si>
    <t xml:space="preserve">Osazení a montáž svislých dopravních značek sloupek, do betonového základu,  </t>
  </si>
  <si>
    <t>Zpětná montáž dopravního značení.</t>
  </si>
  <si>
    <t>POP</t>
  </si>
  <si>
    <t>966006215R00</t>
  </si>
  <si>
    <t>Odstranění svislých dopr. značek včetně demontáže sloupků z AL patek</t>
  </si>
  <si>
    <t>s odklizením materiálu na skládku na vzdálenost do 20 m nebo s naložením na dopravní prostředek</t>
  </si>
  <si>
    <t>Demontáž stávajícího dopravního značení.</t>
  </si>
  <si>
    <t>998223011R00</t>
  </si>
  <si>
    <t>Přesun hmot pozemních komunikací, kryt dlážděný jakékoliv délky objektu</t>
  </si>
  <si>
    <t>t</t>
  </si>
  <si>
    <t>vodorovně do 200 m</t>
  </si>
  <si>
    <t>35,58+253,64+164,32+23,16+0,25</t>
  </si>
  <si>
    <t>005111021R</t>
  </si>
  <si>
    <t>Vytyčení inženýrských sítí</t>
  </si>
  <si>
    <t>Soubor</t>
  </si>
  <si>
    <t>POL99_</t>
  </si>
  <si>
    <t>005111020R</t>
  </si>
  <si>
    <t>Vytyčení stavby</t>
  </si>
  <si>
    <t>005211030R</t>
  </si>
  <si>
    <t xml:space="preserve">Dočasná dopravní opatření </t>
  </si>
  <si>
    <t>005241020R</t>
  </si>
  <si>
    <t xml:space="preserve">Geodetické zaměření skutečného provedení  </t>
  </si>
  <si>
    <t>SUM</t>
  </si>
  <si>
    <t>END</t>
  </si>
  <si>
    <t>6,73</t>
  </si>
  <si>
    <t>6,73*0,3</t>
  </si>
  <si>
    <t>6,73-5,57</t>
  </si>
  <si>
    <t>2</t>
  </si>
  <si>
    <t>28*1,4</t>
  </si>
  <si>
    <t>2*0,05</t>
  </si>
  <si>
    <t>2*0,03</t>
  </si>
  <si>
    <t>2*0,1</t>
  </si>
  <si>
    <t>28*1,1</t>
  </si>
  <si>
    <t>18,82*0,65</t>
  </si>
  <si>
    <t>19*0,2</t>
  </si>
  <si>
    <t>0,33406+21,44312+12,9654+1,90502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</si>
</sst>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38</v>
      </c>
    </row>
    <row r="2" spans="1:7" ht="57.75" customHeight="1" x14ac:dyDescent="0.2">
      <c r="A2" s="75" t="s">
        <v>39</v>
      </c>
      <c r="B2" s="75"/>
      <c r="C2" s="75"/>
      <c r="D2" s="75"/>
      <c r="E2" s="75"/>
      <c r="F2" s="75"/>
      <c r="G2" s="75"/>
    </row>
  </sheetData>
  <sheetProtection algorithmName="SHA-512" hashValue="Ra7IldPHbuChanzDph2+vbwxvh3//rayYPoUrJYllaHu38nL/HeL2uj/X7A7shTvlOHs8+I6wP1soqrTZrLGGw==" saltValue="zpFAAss5sjm87/twc+ySF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opLeftCell="B18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36</v>
      </c>
      <c r="B1" s="76" t="s">
        <v>41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3"/>
      <c r="B2" s="100" t="s">
        <v>22</v>
      </c>
      <c r="C2" s="101"/>
      <c r="D2" s="102" t="s">
        <v>43</v>
      </c>
      <c r="E2" s="103" t="s">
        <v>44</v>
      </c>
      <c r="F2" s="104"/>
      <c r="G2" s="104"/>
      <c r="H2" s="104"/>
      <c r="I2" s="104"/>
      <c r="J2" s="105"/>
      <c r="O2" s="2"/>
    </row>
    <row r="3" spans="1:15" ht="27" hidden="1" customHeight="1" x14ac:dyDescent="0.2">
      <c r="A3" s="3"/>
      <c r="B3" s="106"/>
      <c r="C3" s="101"/>
      <c r="D3" s="107"/>
      <c r="E3" s="108"/>
      <c r="F3" s="109"/>
      <c r="G3" s="109"/>
      <c r="H3" s="109"/>
      <c r="I3" s="109"/>
      <c r="J3" s="110"/>
    </row>
    <row r="4" spans="1:15" ht="23.25" customHeight="1" x14ac:dyDescent="0.2">
      <c r="A4" s="3"/>
      <c r="B4" s="111"/>
      <c r="C4" s="112"/>
      <c r="D4" s="113"/>
      <c r="E4" s="114"/>
      <c r="F4" s="114"/>
      <c r="G4" s="114"/>
      <c r="H4" s="114"/>
      <c r="I4" s="114"/>
      <c r="J4" s="115"/>
    </row>
    <row r="5" spans="1:15" ht="24" customHeight="1" x14ac:dyDescent="0.2">
      <c r="A5" s="3"/>
      <c r="B5" s="43" t="s">
        <v>42</v>
      </c>
      <c r="C5" s="4"/>
      <c r="D5" s="116" t="s">
        <v>45</v>
      </c>
      <c r="E5" s="25"/>
      <c r="F5" s="25"/>
      <c r="G5" s="25"/>
      <c r="H5" s="26" t="s">
        <v>40</v>
      </c>
      <c r="I5" s="116" t="s">
        <v>49</v>
      </c>
      <c r="J5" s="10"/>
    </row>
    <row r="6" spans="1:15" ht="15.75" customHeight="1" x14ac:dyDescent="0.2">
      <c r="A6" s="3"/>
      <c r="B6" s="38"/>
      <c r="C6" s="25"/>
      <c r="D6" s="116" t="s">
        <v>46</v>
      </c>
      <c r="E6" s="25"/>
      <c r="F6" s="25"/>
      <c r="G6" s="25"/>
      <c r="H6" s="26" t="s">
        <v>34</v>
      </c>
      <c r="I6" s="116" t="s">
        <v>50</v>
      </c>
      <c r="J6" s="10"/>
    </row>
    <row r="7" spans="1:15" ht="15.75" customHeight="1" x14ac:dyDescent="0.2">
      <c r="A7" s="3"/>
      <c r="B7" s="39"/>
      <c r="C7" s="118" t="s">
        <v>48</v>
      </c>
      <c r="D7" s="117" t="s">
        <v>47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3"/>
      <c r="B8" s="43" t="s">
        <v>20</v>
      </c>
      <c r="C8" s="4"/>
      <c r="D8" s="119" t="s">
        <v>51</v>
      </c>
      <c r="E8" s="4"/>
      <c r="F8" s="4"/>
      <c r="G8" s="42"/>
      <c r="H8" s="26" t="s">
        <v>40</v>
      </c>
      <c r="I8" s="116" t="s">
        <v>55</v>
      </c>
      <c r="J8" s="10"/>
    </row>
    <row r="9" spans="1:15" ht="15.75" hidden="1" customHeight="1" x14ac:dyDescent="0.2">
      <c r="A9" s="3"/>
      <c r="B9" s="3"/>
      <c r="C9" s="4"/>
      <c r="D9" s="119" t="s">
        <v>52</v>
      </c>
      <c r="E9" s="4"/>
      <c r="F9" s="4"/>
      <c r="G9" s="42"/>
      <c r="H9" s="26" t="s">
        <v>34</v>
      </c>
      <c r="I9" s="31"/>
      <c r="J9" s="10"/>
    </row>
    <row r="10" spans="1:15" ht="15.75" hidden="1" customHeight="1" x14ac:dyDescent="0.2">
      <c r="A10" s="3"/>
      <c r="B10" s="48"/>
      <c r="C10" s="118" t="s">
        <v>54</v>
      </c>
      <c r="D10" s="120" t="s">
        <v>53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3"/>
      <c r="B11" s="43" t="s">
        <v>19</v>
      </c>
      <c r="C11" s="4"/>
      <c r="D11" s="121"/>
      <c r="E11" s="121"/>
      <c r="F11" s="121"/>
      <c r="G11" s="121"/>
      <c r="H11" s="26" t="s">
        <v>40</v>
      </c>
      <c r="I11" s="125"/>
      <c r="J11" s="10"/>
    </row>
    <row r="12" spans="1:15" ht="15.75" customHeight="1" x14ac:dyDescent="0.2">
      <c r="A12" s="3"/>
      <c r="B12" s="38"/>
      <c r="C12" s="25"/>
      <c r="D12" s="122"/>
      <c r="E12" s="122"/>
      <c r="F12" s="122"/>
      <c r="G12" s="122"/>
      <c r="H12" s="26" t="s">
        <v>34</v>
      </c>
      <c r="I12" s="125"/>
      <c r="J12" s="10"/>
    </row>
    <row r="13" spans="1:15" ht="15.75" customHeight="1" x14ac:dyDescent="0.2">
      <c r="A13" s="3"/>
      <c r="B13" s="39"/>
      <c r="C13" s="124"/>
      <c r="D13" s="123"/>
      <c r="E13" s="123"/>
      <c r="F13" s="123"/>
      <c r="G13" s="123"/>
      <c r="H13" s="27"/>
      <c r="I13" s="32"/>
      <c r="J13" s="47"/>
    </row>
    <row r="14" spans="1:15" ht="24" hidden="1" customHeight="1" x14ac:dyDescent="0.2">
      <c r="A14" s="3"/>
      <c r="B14" s="62" t="s">
        <v>21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3"/>
      <c r="B15" s="48" t="s">
        <v>32</v>
      </c>
      <c r="C15" s="68"/>
      <c r="D15" s="49"/>
      <c r="E15" s="85"/>
      <c r="F15" s="85"/>
      <c r="G15" s="86"/>
      <c r="H15" s="86"/>
      <c r="I15" s="86" t="s">
        <v>29</v>
      </c>
      <c r="J15" s="87"/>
    </row>
    <row r="16" spans="1:15" ht="23.25" customHeight="1" x14ac:dyDescent="0.2">
      <c r="A16" s="191" t="s">
        <v>24</v>
      </c>
      <c r="B16" s="53" t="s">
        <v>24</v>
      </c>
      <c r="C16" s="54"/>
      <c r="D16" s="55"/>
      <c r="E16" s="82"/>
      <c r="F16" s="83"/>
      <c r="G16" s="82"/>
      <c r="H16" s="83"/>
      <c r="I16" s="82">
        <f>SUMIF(F50:F61,A16,I50:I61)+SUMIF(F50:F61,"PSU",I50:I61)</f>
        <v>0</v>
      </c>
      <c r="J16" s="84"/>
    </row>
    <row r="17" spans="1:10" ht="23.25" customHeight="1" x14ac:dyDescent="0.2">
      <c r="A17" s="191" t="s">
        <v>25</v>
      </c>
      <c r="B17" s="53" t="s">
        <v>25</v>
      </c>
      <c r="C17" s="54"/>
      <c r="D17" s="55"/>
      <c r="E17" s="82"/>
      <c r="F17" s="83"/>
      <c r="G17" s="82"/>
      <c r="H17" s="83"/>
      <c r="I17" s="82">
        <f>SUMIF(F50:F61,A17,I50:I61)</f>
        <v>0</v>
      </c>
      <c r="J17" s="84"/>
    </row>
    <row r="18" spans="1:10" ht="23.25" customHeight="1" x14ac:dyDescent="0.2">
      <c r="A18" s="191" t="s">
        <v>26</v>
      </c>
      <c r="B18" s="53" t="s">
        <v>26</v>
      </c>
      <c r="C18" s="54"/>
      <c r="D18" s="55"/>
      <c r="E18" s="82"/>
      <c r="F18" s="83"/>
      <c r="G18" s="82"/>
      <c r="H18" s="83"/>
      <c r="I18" s="82">
        <f>SUMIF(F50:F61,A18,I50:I61)</f>
        <v>0</v>
      </c>
      <c r="J18" s="84"/>
    </row>
    <row r="19" spans="1:10" ht="23.25" customHeight="1" x14ac:dyDescent="0.2">
      <c r="A19" s="191" t="s">
        <v>89</v>
      </c>
      <c r="B19" s="53" t="s">
        <v>27</v>
      </c>
      <c r="C19" s="54"/>
      <c r="D19" s="55"/>
      <c r="E19" s="82"/>
      <c r="F19" s="83"/>
      <c r="G19" s="82"/>
      <c r="H19" s="83"/>
      <c r="I19" s="82">
        <f>SUMIF(F50:F61,A19,I50:I61)</f>
        <v>0</v>
      </c>
      <c r="J19" s="84"/>
    </row>
    <row r="20" spans="1:10" ht="23.25" customHeight="1" x14ac:dyDescent="0.2">
      <c r="A20" s="191" t="s">
        <v>90</v>
      </c>
      <c r="B20" s="53" t="s">
        <v>28</v>
      </c>
      <c r="C20" s="54"/>
      <c r="D20" s="55"/>
      <c r="E20" s="82"/>
      <c r="F20" s="83"/>
      <c r="G20" s="82"/>
      <c r="H20" s="83"/>
      <c r="I20" s="82">
        <f>SUMIF(F50:F61,A20,I50:I61)</f>
        <v>0</v>
      </c>
      <c r="J20" s="84"/>
    </row>
    <row r="21" spans="1:10" ht="23.25" customHeight="1" x14ac:dyDescent="0.2">
      <c r="A21" s="3"/>
      <c r="B21" s="70" t="s">
        <v>29</v>
      </c>
      <c r="C21" s="71"/>
      <c r="D21" s="72"/>
      <c r="E21" s="88"/>
      <c r="F21" s="89"/>
      <c r="G21" s="88"/>
      <c r="H21" s="89"/>
      <c r="I21" s="88">
        <f>SUM(I16:J20)</f>
        <v>0</v>
      </c>
      <c r="J21" s="95"/>
    </row>
    <row r="22" spans="1:10" ht="33" customHeight="1" x14ac:dyDescent="0.2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3"/>
      <c r="B23" s="53" t="s">
        <v>12</v>
      </c>
      <c r="C23" s="54"/>
      <c r="D23" s="55"/>
      <c r="E23" s="56">
        <v>15</v>
      </c>
      <c r="F23" s="57" t="s">
        <v>0</v>
      </c>
      <c r="G23" s="93">
        <f>ZakladDPHSniVypocet</f>
        <v>0</v>
      </c>
      <c r="H23" s="94"/>
      <c r="I23" s="94"/>
      <c r="J23" s="58" t="str">
        <f t="shared" ref="J23:J28" si="0">Mena</f>
        <v>CZK</v>
      </c>
    </row>
    <row r="24" spans="1:10" ht="23.25" hidden="1" customHeight="1" x14ac:dyDescent="0.2">
      <c r="A24" s="3"/>
      <c r="B24" s="53" t="s">
        <v>13</v>
      </c>
      <c r="C24" s="54"/>
      <c r="D24" s="55"/>
      <c r="E24" s="56">
        <f>SazbaDPH1</f>
        <v>15</v>
      </c>
      <c r="F24" s="57" t="s">
        <v>0</v>
      </c>
      <c r="G24" s="91">
        <f>I23*E23/100</f>
        <v>0</v>
      </c>
      <c r="H24" s="92"/>
      <c r="I24" s="92"/>
      <c r="J24" s="58" t="str">
        <f t="shared" si="0"/>
        <v>CZK</v>
      </c>
    </row>
    <row r="25" spans="1:10" ht="23.25" customHeight="1" x14ac:dyDescent="0.2">
      <c r="A25" s="3"/>
      <c r="B25" s="53" t="s">
        <v>14</v>
      </c>
      <c r="C25" s="54"/>
      <c r="D25" s="55"/>
      <c r="E25" s="56">
        <v>21</v>
      </c>
      <c r="F25" s="57" t="s">
        <v>0</v>
      </c>
      <c r="G25" s="93">
        <f>ZakladDPHZaklVypocet</f>
        <v>0</v>
      </c>
      <c r="H25" s="94"/>
      <c r="I25" s="94"/>
      <c r="J25" s="58" t="str">
        <f t="shared" si="0"/>
        <v>CZK</v>
      </c>
    </row>
    <row r="26" spans="1:10" ht="23.25" hidden="1" customHeight="1" x14ac:dyDescent="0.2">
      <c r="A26" s="3"/>
      <c r="B26" s="45" t="s">
        <v>15</v>
      </c>
      <c r="C26" s="21"/>
      <c r="D26" s="17"/>
      <c r="E26" s="40">
        <f>SazbaDPH2</f>
        <v>21</v>
      </c>
      <c r="F26" s="41" t="s">
        <v>0</v>
      </c>
      <c r="G26" s="79">
        <f>I25*E25/100</f>
        <v>0</v>
      </c>
      <c r="H26" s="80"/>
      <c r="I26" s="80"/>
      <c r="J26" s="52" t="str">
        <f t="shared" si="0"/>
        <v>CZK</v>
      </c>
    </row>
    <row r="27" spans="1:10" ht="23.25" customHeight="1" thickBot="1" x14ac:dyDescent="0.25">
      <c r="A27" s="3">
        <f>ZakladDPHSni+ZakladDPHZakl</f>
        <v>0</v>
      </c>
      <c r="B27" s="44" t="s">
        <v>4</v>
      </c>
      <c r="C27" s="19"/>
      <c r="D27" s="22"/>
      <c r="E27" s="19"/>
      <c r="F27" s="20"/>
      <c r="G27" s="81">
        <f>CenaCelkemBezDPH-(ZakladDPHSni+ZakladDPHZakl)</f>
        <v>0</v>
      </c>
      <c r="H27" s="81"/>
      <c r="I27" s="81"/>
      <c r="J27" s="59" t="str">
        <f t="shared" si="0"/>
        <v>CZK</v>
      </c>
    </row>
    <row r="28" spans="1:10" ht="27.75" customHeight="1" thickBot="1" x14ac:dyDescent="0.25">
      <c r="A28" s="3">
        <f>(A27-INT(A27))*100</f>
        <v>0</v>
      </c>
      <c r="B28" s="164" t="s">
        <v>23</v>
      </c>
      <c r="C28" s="165"/>
      <c r="D28" s="165"/>
      <c r="E28" s="166"/>
      <c r="F28" s="167"/>
      <c r="G28" s="168">
        <f>IF(A28&gt;50, ROUNDUP(A27, 0), ROUNDDOWN(A27, 0))</f>
        <v>0</v>
      </c>
      <c r="H28" s="168"/>
      <c r="I28" s="168"/>
      <c r="J28" s="169" t="str">
        <f t="shared" si="0"/>
        <v>CZK</v>
      </c>
    </row>
    <row r="29" spans="1:10" ht="27.75" hidden="1" customHeight="1" thickBot="1" x14ac:dyDescent="0.25">
      <c r="A29" s="3"/>
      <c r="B29" s="164" t="s">
        <v>35</v>
      </c>
      <c r="C29" s="170"/>
      <c r="D29" s="170"/>
      <c r="E29" s="170"/>
      <c r="F29" s="170"/>
      <c r="G29" s="171">
        <f>ZakladDPHSni+DPHSni+ZakladDPHZakl+DPHZakl+Zaokrouhleni</f>
        <v>0</v>
      </c>
      <c r="H29" s="171"/>
      <c r="I29" s="171"/>
      <c r="J29" s="172" t="s">
        <v>64</v>
      </c>
    </row>
    <row r="30" spans="1:10" ht="12.75" customHeight="1" x14ac:dyDescent="0.2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43066</v>
      </c>
      <c r="I32" s="36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">
      <c r="A34" s="28"/>
      <c r="B34" s="28"/>
      <c r="C34" s="29"/>
      <c r="D34" s="24"/>
      <c r="E34" s="24"/>
      <c r="F34" s="29"/>
      <c r="G34" s="30"/>
      <c r="H34" s="24"/>
      <c r="I34" s="30"/>
      <c r="J34" s="35"/>
    </row>
    <row r="35" spans="1:10" ht="12.75" customHeight="1" x14ac:dyDescent="0.2">
      <c r="A35" s="3"/>
      <c r="B35" s="3"/>
      <c r="C35" s="4"/>
      <c r="D35" s="90" t="s">
        <v>2</v>
      </c>
      <c r="E35" s="90"/>
      <c r="F35" s="4"/>
      <c r="G35" s="42"/>
      <c r="H35" s="12" t="s">
        <v>3</v>
      </c>
      <c r="I35" s="42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1" t="s">
        <v>16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 x14ac:dyDescent="0.2">
      <c r="A38" s="130" t="s">
        <v>37</v>
      </c>
      <c r="B38" s="134" t="s">
        <v>17</v>
      </c>
      <c r="C38" s="135" t="s">
        <v>5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18</v>
      </c>
      <c r="I38" s="139" t="s">
        <v>1</v>
      </c>
      <c r="J38" s="140" t="s">
        <v>0</v>
      </c>
    </row>
    <row r="39" spans="1:10" ht="25.5" hidden="1" customHeight="1" x14ac:dyDescent="0.2">
      <c r="A39" s="130">
        <v>1</v>
      </c>
      <c r="B39" s="141" t="s">
        <v>56</v>
      </c>
      <c r="C39" s="142"/>
      <c r="D39" s="143"/>
      <c r="E39" s="143"/>
      <c r="F39" s="144">
        <f>'SO 101 01 Pol'!AE114+'SO 101 02 Pol'!AE65</f>
        <v>0</v>
      </c>
      <c r="G39" s="145">
        <f>'SO 101 01 Pol'!AF114+'SO 101 02 Pol'!AF65</f>
        <v>0</v>
      </c>
      <c r="H39" s="146"/>
      <c r="I39" s="147">
        <f>F39+G39+H39</f>
        <v>0</v>
      </c>
      <c r="J39" s="148" t="str">
        <f>IF(CenaCelkemVypocet=0,"",I39/CenaCelkemVypocet*100)</f>
        <v/>
      </c>
    </row>
    <row r="40" spans="1:10" ht="25.5" customHeight="1" x14ac:dyDescent="0.2">
      <c r="A40" s="130">
        <v>2</v>
      </c>
      <c r="B40" s="149" t="s">
        <v>57</v>
      </c>
      <c r="C40" s="150" t="s">
        <v>58</v>
      </c>
      <c r="D40" s="151"/>
      <c r="E40" s="151"/>
      <c r="F40" s="152">
        <f>'SO 101 01 Pol'!AE114+'SO 101 02 Pol'!AE65</f>
        <v>0</v>
      </c>
      <c r="G40" s="153">
        <f>'SO 101 01 Pol'!AF114+'SO 101 02 Pol'!AF65</f>
        <v>0</v>
      </c>
      <c r="H40" s="153"/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0">
        <v>3</v>
      </c>
      <c r="B41" s="156" t="s">
        <v>59</v>
      </c>
      <c r="C41" s="142" t="s">
        <v>60</v>
      </c>
      <c r="D41" s="143"/>
      <c r="E41" s="143"/>
      <c r="F41" s="157">
        <f>'SO 101 01 Pol'!AE114</f>
        <v>0</v>
      </c>
      <c r="G41" s="146">
        <f>'SO 101 01 Pol'!AF114</f>
        <v>0</v>
      </c>
      <c r="H41" s="146"/>
      <c r="I41" s="147">
        <f>F41+G41+H41</f>
        <v>0</v>
      </c>
      <c r="J41" s="148" t="str">
        <f>IF(CenaCelkemVypocet=0,"",I41/CenaCelkemVypocet*100)</f>
        <v/>
      </c>
    </row>
    <row r="42" spans="1:10" ht="25.5" customHeight="1" x14ac:dyDescent="0.2">
      <c r="A42" s="130">
        <v>3</v>
      </c>
      <c r="B42" s="156" t="s">
        <v>61</v>
      </c>
      <c r="C42" s="142" t="s">
        <v>62</v>
      </c>
      <c r="D42" s="143"/>
      <c r="E42" s="143"/>
      <c r="F42" s="157">
        <f>'SO 101 02 Pol'!AE65</f>
        <v>0</v>
      </c>
      <c r="G42" s="146">
        <f>'SO 101 02 Pol'!AF65</f>
        <v>0</v>
      </c>
      <c r="H42" s="146"/>
      <c r="I42" s="147">
        <f>F42+G42+H42</f>
        <v>0</v>
      </c>
      <c r="J42" s="148" t="str">
        <f>IF(CenaCelkemVypocet=0,"",I42/CenaCelkemVypocet*100)</f>
        <v/>
      </c>
    </row>
    <row r="43" spans="1:10" ht="25.5" customHeight="1" x14ac:dyDescent="0.2">
      <c r="A43" s="130"/>
      <c r="B43" s="158" t="s">
        <v>63</v>
      </c>
      <c r="C43" s="159"/>
      <c r="D43" s="159"/>
      <c r="E43" s="159"/>
      <c r="F43" s="160">
        <f>SUMIF(A39:A42,"=1",F39:F42)</f>
        <v>0</v>
      </c>
      <c r="G43" s="161">
        <f>SUMIF(A39:A42,"=1",G39:G42)</f>
        <v>0</v>
      </c>
      <c r="H43" s="161">
        <f>SUMIF(A39:A42,"=1",H39:H42)</f>
        <v>0</v>
      </c>
      <c r="I43" s="162">
        <f>SUMIF(A39:A42,"=1",I39:I42)</f>
        <v>0</v>
      </c>
      <c r="J43" s="163">
        <f>SUMIF(A39:A42,"=1",J39:J42)</f>
        <v>0</v>
      </c>
    </row>
    <row r="47" spans="1:10" ht="15.75" x14ac:dyDescent="0.25">
      <c r="B47" s="173" t="s">
        <v>65</v>
      </c>
    </row>
    <row r="49" spans="1:10" ht="25.5" customHeight="1" x14ac:dyDescent="0.2">
      <c r="A49" s="174"/>
      <c r="B49" s="177" t="s">
        <v>17</v>
      </c>
      <c r="C49" s="177" t="s">
        <v>5</v>
      </c>
      <c r="D49" s="178"/>
      <c r="E49" s="178"/>
      <c r="F49" s="179" t="s">
        <v>66</v>
      </c>
      <c r="G49" s="179"/>
      <c r="H49" s="179"/>
      <c r="I49" s="179" t="s">
        <v>29</v>
      </c>
      <c r="J49" s="179" t="s">
        <v>0</v>
      </c>
    </row>
    <row r="50" spans="1:10" ht="25.5" customHeight="1" x14ac:dyDescent="0.2">
      <c r="A50" s="175"/>
      <c r="B50" s="180" t="s">
        <v>67</v>
      </c>
      <c r="C50" s="181" t="s">
        <v>68</v>
      </c>
      <c r="D50" s="182"/>
      <c r="E50" s="182"/>
      <c r="F50" s="187" t="s">
        <v>24</v>
      </c>
      <c r="G50" s="188"/>
      <c r="H50" s="188"/>
      <c r="I50" s="188">
        <f>'SO 101 01 Pol'!G8+'SO 101 02 Pol'!G8</f>
        <v>0</v>
      </c>
      <c r="J50" s="185" t="str">
        <f>IF(I62=0,"",I50/I62*100)</f>
        <v/>
      </c>
    </row>
    <row r="51" spans="1:10" ht="25.5" customHeight="1" x14ac:dyDescent="0.2">
      <c r="A51" s="175"/>
      <c r="B51" s="180" t="s">
        <v>69</v>
      </c>
      <c r="C51" s="181" t="s">
        <v>70</v>
      </c>
      <c r="D51" s="182"/>
      <c r="E51" s="182"/>
      <c r="F51" s="187" t="s">
        <v>24</v>
      </c>
      <c r="G51" s="188"/>
      <c r="H51" s="188"/>
      <c r="I51" s="188">
        <f>'SO 101 01 Pol'!G17</f>
        <v>0</v>
      </c>
      <c r="J51" s="185" t="str">
        <f>IF(I62=0,"",I51/I62*100)</f>
        <v/>
      </c>
    </row>
    <row r="52" spans="1:10" ht="25.5" customHeight="1" x14ac:dyDescent="0.2">
      <c r="A52" s="175"/>
      <c r="B52" s="180" t="s">
        <v>71</v>
      </c>
      <c r="C52" s="181" t="s">
        <v>72</v>
      </c>
      <c r="D52" s="182"/>
      <c r="E52" s="182"/>
      <c r="F52" s="187" t="s">
        <v>24</v>
      </c>
      <c r="G52" s="188"/>
      <c r="H52" s="188"/>
      <c r="I52" s="188">
        <f>'SO 101 01 Pol'!G26+'SO 101 02 Pol'!G15</f>
        <v>0</v>
      </c>
      <c r="J52" s="185" t="str">
        <f>IF(I62=0,"",I52/I62*100)</f>
        <v/>
      </c>
    </row>
    <row r="53" spans="1:10" ht="25.5" customHeight="1" x14ac:dyDescent="0.2">
      <c r="A53" s="175"/>
      <c r="B53" s="180" t="s">
        <v>73</v>
      </c>
      <c r="C53" s="181" t="s">
        <v>74</v>
      </c>
      <c r="D53" s="182"/>
      <c r="E53" s="182"/>
      <c r="F53" s="187" t="s">
        <v>24</v>
      </c>
      <c r="G53" s="188"/>
      <c r="H53" s="188"/>
      <c r="I53" s="188">
        <f>'SO 101 01 Pol'!G32+'SO 101 02 Pol'!G21</f>
        <v>0</v>
      </c>
      <c r="J53" s="185" t="str">
        <f>IF(I62=0,"",I53/I62*100)</f>
        <v/>
      </c>
    </row>
    <row r="54" spans="1:10" ht="25.5" customHeight="1" x14ac:dyDescent="0.2">
      <c r="A54" s="175"/>
      <c r="B54" s="180" t="s">
        <v>75</v>
      </c>
      <c r="C54" s="181" t="s">
        <v>76</v>
      </c>
      <c r="D54" s="182"/>
      <c r="E54" s="182"/>
      <c r="F54" s="187" t="s">
        <v>24</v>
      </c>
      <c r="G54" s="188"/>
      <c r="H54" s="188"/>
      <c r="I54" s="188">
        <f>'SO 101 01 Pol'!G39+'SO 101 02 Pol'!G25</f>
        <v>0</v>
      </c>
      <c r="J54" s="185" t="str">
        <f>IF(I62=0,"",I54/I62*100)</f>
        <v/>
      </c>
    </row>
    <row r="55" spans="1:10" ht="25.5" customHeight="1" x14ac:dyDescent="0.2">
      <c r="A55" s="175"/>
      <c r="B55" s="180" t="s">
        <v>77</v>
      </c>
      <c r="C55" s="181" t="s">
        <v>78</v>
      </c>
      <c r="D55" s="182"/>
      <c r="E55" s="182"/>
      <c r="F55" s="187" t="s">
        <v>24</v>
      </c>
      <c r="G55" s="188"/>
      <c r="H55" s="188"/>
      <c r="I55" s="188">
        <f>'SO 101 01 Pol'!G60+'SO 101 02 Pol'!G40</f>
        <v>0</v>
      </c>
      <c r="J55" s="185" t="str">
        <f>IF(I62=0,"",I55/I62*100)</f>
        <v/>
      </c>
    </row>
    <row r="56" spans="1:10" ht="25.5" customHeight="1" x14ac:dyDescent="0.2">
      <c r="A56" s="175"/>
      <c r="B56" s="180" t="s">
        <v>79</v>
      </c>
      <c r="C56" s="181" t="s">
        <v>80</v>
      </c>
      <c r="D56" s="182"/>
      <c r="E56" s="182"/>
      <c r="F56" s="187" t="s">
        <v>24</v>
      </c>
      <c r="G56" s="188"/>
      <c r="H56" s="188"/>
      <c r="I56" s="188">
        <f>'SO 101 01 Pol'!G78+'SO 101 02 Pol'!G49</f>
        <v>0</v>
      </c>
      <c r="J56" s="185" t="str">
        <f>IF(I62=0,"",I56/I62*100)</f>
        <v/>
      </c>
    </row>
    <row r="57" spans="1:10" ht="25.5" customHeight="1" x14ac:dyDescent="0.2">
      <c r="A57" s="175"/>
      <c r="B57" s="180" t="s">
        <v>81</v>
      </c>
      <c r="C57" s="181" t="s">
        <v>82</v>
      </c>
      <c r="D57" s="182"/>
      <c r="E57" s="182"/>
      <c r="F57" s="187" t="s">
        <v>24</v>
      </c>
      <c r="G57" s="188"/>
      <c r="H57" s="188"/>
      <c r="I57" s="188">
        <f>'SO 101 01 Pol'!G86+'SO 101 02 Pol'!G53</f>
        <v>0</v>
      </c>
      <c r="J57" s="185" t="str">
        <f>IF(I62=0,"",I57/I62*100)</f>
        <v/>
      </c>
    </row>
    <row r="58" spans="1:10" ht="25.5" customHeight="1" x14ac:dyDescent="0.2">
      <c r="A58" s="175"/>
      <c r="B58" s="180" t="s">
        <v>83</v>
      </c>
      <c r="C58" s="181" t="s">
        <v>84</v>
      </c>
      <c r="D58" s="182"/>
      <c r="E58" s="182"/>
      <c r="F58" s="187" t="s">
        <v>24</v>
      </c>
      <c r="G58" s="188"/>
      <c r="H58" s="188"/>
      <c r="I58" s="188">
        <f>'SO 101 01 Pol'!G96</f>
        <v>0</v>
      </c>
      <c r="J58" s="185" t="str">
        <f>IF(I62=0,"",I58/I62*100)</f>
        <v/>
      </c>
    </row>
    <row r="59" spans="1:10" ht="25.5" customHeight="1" x14ac:dyDescent="0.2">
      <c r="A59" s="175"/>
      <c r="B59" s="180" t="s">
        <v>85</v>
      </c>
      <c r="C59" s="181" t="s">
        <v>86</v>
      </c>
      <c r="D59" s="182"/>
      <c r="E59" s="182"/>
      <c r="F59" s="187" t="s">
        <v>24</v>
      </c>
      <c r="G59" s="188"/>
      <c r="H59" s="188"/>
      <c r="I59" s="188">
        <f>'SO 101 01 Pol'!G99</f>
        <v>0</v>
      </c>
      <c r="J59" s="185" t="str">
        <f>IF(I62=0,"",I59/I62*100)</f>
        <v/>
      </c>
    </row>
    <row r="60" spans="1:10" ht="25.5" customHeight="1" x14ac:dyDescent="0.2">
      <c r="A60" s="175"/>
      <c r="B60" s="180" t="s">
        <v>87</v>
      </c>
      <c r="C60" s="181" t="s">
        <v>88</v>
      </c>
      <c r="D60" s="182"/>
      <c r="E60" s="182"/>
      <c r="F60" s="187" t="s">
        <v>24</v>
      </c>
      <c r="G60" s="188"/>
      <c r="H60" s="188"/>
      <c r="I60" s="188">
        <f>'SO 101 01 Pol'!G103+'SO 101 02 Pol'!G59</f>
        <v>0</v>
      </c>
      <c r="J60" s="185" t="str">
        <f>IF(I62=0,"",I60/I62*100)</f>
        <v/>
      </c>
    </row>
    <row r="61" spans="1:10" ht="25.5" customHeight="1" x14ac:dyDescent="0.2">
      <c r="A61" s="175"/>
      <c r="B61" s="180" t="s">
        <v>89</v>
      </c>
      <c r="C61" s="181" t="s">
        <v>27</v>
      </c>
      <c r="D61" s="182"/>
      <c r="E61" s="182"/>
      <c r="F61" s="187" t="s">
        <v>89</v>
      </c>
      <c r="G61" s="188"/>
      <c r="H61" s="188"/>
      <c r="I61" s="188">
        <f>'SO 101 01 Pol'!G108</f>
        <v>0</v>
      </c>
      <c r="J61" s="185" t="str">
        <f>IF(I62=0,"",I61/I62*100)</f>
        <v/>
      </c>
    </row>
    <row r="62" spans="1:10" ht="25.5" customHeight="1" x14ac:dyDescent="0.2">
      <c r="A62" s="176"/>
      <c r="B62" s="183" t="s">
        <v>1</v>
      </c>
      <c r="C62" s="183"/>
      <c r="D62" s="184"/>
      <c r="E62" s="184"/>
      <c r="F62" s="189"/>
      <c r="G62" s="190"/>
      <c r="H62" s="190"/>
      <c r="I62" s="190">
        <f>SUM(I50:I61)</f>
        <v>0</v>
      </c>
      <c r="J62" s="186">
        <f>SUM(J50:J61)</f>
        <v>0</v>
      </c>
    </row>
    <row r="63" spans="1:10" x14ac:dyDescent="0.2">
      <c r="F63" s="128"/>
      <c r="G63" s="127"/>
      <c r="H63" s="128"/>
      <c r="I63" s="127"/>
      <c r="J63" s="129"/>
    </row>
    <row r="64" spans="1:10" x14ac:dyDescent="0.2">
      <c r="F64" s="128"/>
      <c r="G64" s="127"/>
      <c r="H64" s="128"/>
      <c r="I64" s="127"/>
      <c r="J64" s="129"/>
    </row>
    <row r="65" spans="6:10" x14ac:dyDescent="0.2">
      <c r="F65" s="128"/>
      <c r="G65" s="127"/>
      <c r="H65" s="128"/>
      <c r="I65" s="127"/>
      <c r="J65" s="129"/>
    </row>
  </sheetData>
  <sheetProtection algorithmName="SHA-512" hashValue="qPyLiPpjobWXPqN8Sqo3YhFdWuPLgoNYGoOwm4Xyu0ATI4uQ2+izkOuyVeVF1u39UY/Tilp3WEi2BvGFH8JQjA==" saltValue="9BJ13Hq4iWYaQ+BTQZVFG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60:E60"/>
    <mergeCell ref="C61:E61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6" t="s">
        <v>6</v>
      </c>
      <c r="B1" s="96"/>
      <c r="C1" s="97"/>
      <c r="D1" s="96"/>
      <c r="E1" s="96"/>
      <c r="F1" s="96"/>
      <c r="G1" s="96"/>
    </row>
    <row r="2" spans="1:7" ht="24.95" customHeight="1" x14ac:dyDescent="0.2">
      <c r="A2" s="74" t="s">
        <v>7</v>
      </c>
      <c r="B2" s="73"/>
      <c r="C2" s="98"/>
      <c r="D2" s="98"/>
      <c r="E2" s="98"/>
      <c r="F2" s="98"/>
      <c r="G2" s="99"/>
    </row>
    <row r="3" spans="1:7" ht="24.95" customHeight="1" x14ac:dyDescent="0.2">
      <c r="A3" s="74" t="s">
        <v>8</v>
      </c>
      <c r="B3" s="73"/>
      <c r="C3" s="98"/>
      <c r="D3" s="98"/>
      <c r="E3" s="98"/>
      <c r="F3" s="98"/>
      <c r="G3" s="99"/>
    </row>
    <row r="4" spans="1:7" ht="24.95" customHeight="1" x14ac:dyDescent="0.2">
      <c r="A4" s="74" t="s">
        <v>9</v>
      </c>
      <c r="B4" s="73"/>
      <c r="C4" s="98"/>
      <c r="D4" s="98"/>
      <c r="E4" s="98"/>
      <c r="F4" s="98"/>
      <c r="G4" s="99"/>
    </row>
    <row r="5" spans="1:7" x14ac:dyDescent="0.2">
      <c r="B5" s="6"/>
      <c r="C5" s="7"/>
      <c r="D5" s="8"/>
    </row>
  </sheetData>
  <sheetProtection algorithmName="SHA-512" hashValue="IEVIn/mnbPhEPAhqHWtQXNG706pebjCbccq8GZlXgovO0LMHP1k2s0vpmN6E6CM6MAKD/qB70edtgHR9hUmzKw==" saltValue="4eYzwabs6hSU/nygyOwLW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3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3" t="s">
        <v>91</v>
      </c>
      <c r="B1" s="193"/>
      <c r="C1" s="193"/>
      <c r="D1" s="193"/>
      <c r="E1" s="193"/>
      <c r="F1" s="193"/>
      <c r="G1" s="193"/>
      <c r="AG1" t="s">
        <v>92</v>
      </c>
    </row>
    <row r="2" spans="1:60" ht="24.95" customHeight="1" x14ac:dyDescent="0.2">
      <c r="A2" s="194" t="s">
        <v>7</v>
      </c>
      <c r="B2" s="73" t="s">
        <v>43</v>
      </c>
      <c r="C2" s="197" t="s">
        <v>44</v>
      </c>
      <c r="D2" s="195"/>
      <c r="E2" s="195"/>
      <c r="F2" s="195"/>
      <c r="G2" s="196"/>
      <c r="AG2" t="s">
        <v>93</v>
      </c>
    </row>
    <row r="3" spans="1:60" ht="24.95" customHeight="1" x14ac:dyDescent="0.2">
      <c r="A3" s="194" t="s">
        <v>8</v>
      </c>
      <c r="B3" s="73" t="s">
        <v>57</v>
      </c>
      <c r="C3" s="197" t="s">
        <v>58</v>
      </c>
      <c r="D3" s="195"/>
      <c r="E3" s="195"/>
      <c r="F3" s="195"/>
      <c r="G3" s="196"/>
      <c r="AC3" s="126" t="s">
        <v>93</v>
      </c>
      <c r="AG3" t="s">
        <v>94</v>
      </c>
    </row>
    <row r="4" spans="1:60" ht="24.95" customHeight="1" x14ac:dyDescent="0.2">
      <c r="A4" s="198" t="s">
        <v>9</v>
      </c>
      <c r="B4" s="199" t="s">
        <v>59</v>
      </c>
      <c r="C4" s="200" t="s">
        <v>60</v>
      </c>
      <c r="D4" s="201"/>
      <c r="E4" s="201"/>
      <c r="F4" s="201"/>
      <c r="G4" s="202"/>
      <c r="AG4" t="s">
        <v>95</v>
      </c>
    </row>
    <row r="5" spans="1:60" x14ac:dyDescent="0.2">
      <c r="D5" s="192"/>
    </row>
    <row r="6" spans="1:60" ht="38.25" x14ac:dyDescent="0.2">
      <c r="A6" s="204" t="s">
        <v>96</v>
      </c>
      <c r="B6" s="206" t="s">
        <v>97</v>
      </c>
      <c r="C6" s="206" t="s">
        <v>98</v>
      </c>
      <c r="D6" s="205" t="s">
        <v>99</v>
      </c>
      <c r="E6" s="204" t="s">
        <v>100</v>
      </c>
      <c r="F6" s="203" t="s">
        <v>101</v>
      </c>
      <c r="G6" s="204" t="s">
        <v>29</v>
      </c>
      <c r="H6" s="207" t="s">
        <v>30</v>
      </c>
      <c r="I6" s="207" t="s">
        <v>102</v>
      </c>
      <c r="J6" s="207" t="s">
        <v>31</v>
      </c>
      <c r="K6" s="207" t="s">
        <v>103</v>
      </c>
      <c r="L6" s="207" t="s">
        <v>104</v>
      </c>
      <c r="M6" s="207" t="s">
        <v>105</v>
      </c>
      <c r="N6" s="207" t="s">
        <v>106</v>
      </c>
      <c r="O6" s="207" t="s">
        <v>107</v>
      </c>
      <c r="P6" s="207" t="s">
        <v>108</v>
      </c>
      <c r="Q6" s="207" t="s">
        <v>109</v>
      </c>
      <c r="R6" s="207" t="s">
        <v>110</v>
      </c>
      <c r="S6" s="207" t="s">
        <v>111</v>
      </c>
      <c r="T6" s="207" t="s">
        <v>112</v>
      </c>
      <c r="U6" s="207" t="s">
        <v>113</v>
      </c>
      <c r="V6" s="207" t="s">
        <v>114</v>
      </c>
      <c r="W6" s="207" t="s">
        <v>115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21" t="s">
        <v>116</v>
      </c>
      <c r="B8" s="222" t="s">
        <v>67</v>
      </c>
      <c r="C8" s="246" t="s">
        <v>68</v>
      </c>
      <c r="D8" s="223"/>
      <c r="E8" s="224"/>
      <c r="F8" s="225"/>
      <c r="G8" s="225">
        <f>SUMIF(AG9:AG16,"&lt;&gt;NOR",G9:G16)</f>
        <v>0</v>
      </c>
      <c r="H8" s="225"/>
      <c r="I8" s="225">
        <f>SUM(I9:I16)</f>
        <v>0</v>
      </c>
      <c r="J8" s="225"/>
      <c r="K8" s="225">
        <f>SUM(K9:K16)</f>
        <v>0</v>
      </c>
      <c r="L8" s="225"/>
      <c r="M8" s="225">
        <f>SUM(M9:M16)</f>
        <v>0</v>
      </c>
      <c r="N8" s="225"/>
      <c r="O8" s="225">
        <f>SUM(O9:O16)</f>
        <v>0</v>
      </c>
      <c r="P8" s="225"/>
      <c r="Q8" s="225">
        <f>SUM(Q9:Q16)</f>
        <v>0</v>
      </c>
      <c r="R8" s="225"/>
      <c r="S8" s="225"/>
      <c r="T8" s="226"/>
      <c r="U8" s="220"/>
      <c r="V8" s="220">
        <f>SUM(V9:V16)</f>
        <v>51.05</v>
      </c>
      <c r="W8" s="220"/>
      <c r="AG8" t="s">
        <v>117</v>
      </c>
    </row>
    <row r="9" spans="1:60" outlineLevel="1" x14ac:dyDescent="0.2">
      <c r="A9" s="227">
        <v>1</v>
      </c>
      <c r="B9" s="228" t="s">
        <v>118</v>
      </c>
      <c r="C9" s="247" t="s">
        <v>119</v>
      </c>
      <c r="D9" s="229" t="s">
        <v>120</v>
      </c>
      <c r="E9" s="230">
        <v>160.38999999999999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 t="s">
        <v>121</v>
      </c>
      <c r="S9" s="232" t="s">
        <v>122</v>
      </c>
      <c r="T9" s="233" t="s">
        <v>123</v>
      </c>
      <c r="U9" s="217">
        <v>0.29399999999999998</v>
      </c>
      <c r="V9" s="217">
        <f>ROUND(E9*U9,2)</f>
        <v>47.15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124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15"/>
      <c r="B10" s="216"/>
      <c r="C10" s="248" t="s">
        <v>125</v>
      </c>
      <c r="D10" s="234"/>
      <c r="E10" s="234"/>
      <c r="F10" s="234"/>
      <c r="G10" s="234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126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15"/>
      <c r="B11" s="216"/>
      <c r="C11" s="249" t="s">
        <v>127</v>
      </c>
      <c r="D11" s="218"/>
      <c r="E11" s="219">
        <v>167.12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128</v>
      </c>
      <c r="AH11" s="208">
        <v>0</v>
      </c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 x14ac:dyDescent="0.2">
      <c r="A12" s="215"/>
      <c r="B12" s="216"/>
      <c r="C12" s="249" t="s">
        <v>129</v>
      </c>
      <c r="D12" s="218"/>
      <c r="E12" s="219"/>
      <c r="F12" s="217"/>
      <c r="G12" s="217"/>
      <c r="H12" s="217"/>
      <c r="I12" s="217"/>
      <c r="J12" s="217"/>
      <c r="K12" s="217"/>
      <c r="L12" s="217"/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128</v>
      </c>
      <c r="AH12" s="208">
        <v>0</v>
      </c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15"/>
      <c r="B13" s="216"/>
      <c r="C13" s="249" t="s">
        <v>130</v>
      </c>
      <c r="D13" s="218"/>
      <c r="E13" s="219">
        <v>-6.73</v>
      </c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128</v>
      </c>
      <c r="AH13" s="208">
        <v>0</v>
      </c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ht="22.5" outlineLevel="1" x14ac:dyDescent="0.2">
      <c r="A14" s="227">
        <v>2</v>
      </c>
      <c r="B14" s="228" t="s">
        <v>131</v>
      </c>
      <c r="C14" s="247" t="s">
        <v>132</v>
      </c>
      <c r="D14" s="229" t="s">
        <v>120</v>
      </c>
      <c r="E14" s="230">
        <v>48.116999999999997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21</v>
      </c>
      <c r="M14" s="232">
        <f>G14*(1+L14/100)</f>
        <v>0</v>
      </c>
      <c r="N14" s="232">
        <v>0</v>
      </c>
      <c r="O14" s="232">
        <f>ROUND(E14*N14,2)</f>
        <v>0</v>
      </c>
      <c r="P14" s="232">
        <v>0</v>
      </c>
      <c r="Q14" s="232">
        <f>ROUND(E14*P14,2)</f>
        <v>0</v>
      </c>
      <c r="R14" s="232" t="s">
        <v>121</v>
      </c>
      <c r="S14" s="232" t="s">
        <v>122</v>
      </c>
      <c r="T14" s="233" t="s">
        <v>123</v>
      </c>
      <c r="U14" s="217">
        <v>8.1000000000000003E-2</v>
      </c>
      <c r="V14" s="217">
        <f>ROUND(E14*U14,2)</f>
        <v>3.9</v>
      </c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124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 x14ac:dyDescent="0.2">
      <c r="A15" s="215"/>
      <c r="B15" s="216"/>
      <c r="C15" s="248" t="s">
        <v>125</v>
      </c>
      <c r="D15" s="234"/>
      <c r="E15" s="234"/>
      <c r="F15" s="234"/>
      <c r="G15" s="234"/>
      <c r="H15" s="217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  <c r="W15" s="217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126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 x14ac:dyDescent="0.2">
      <c r="A16" s="215"/>
      <c r="B16" s="216"/>
      <c r="C16" s="249" t="s">
        <v>133</v>
      </c>
      <c r="D16" s="218"/>
      <c r="E16" s="219">
        <v>48.12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128</v>
      </c>
      <c r="AH16" s="208">
        <v>0</v>
      </c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x14ac:dyDescent="0.2">
      <c r="A17" s="221" t="s">
        <v>116</v>
      </c>
      <c r="B17" s="222" t="s">
        <v>69</v>
      </c>
      <c r="C17" s="246" t="s">
        <v>70</v>
      </c>
      <c r="D17" s="223"/>
      <c r="E17" s="224"/>
      <c r="F17" s="225"/>
      <c r="G17" s="225">
        <f>SUMIF(AG18:AG25,"&lt;&gt;NOR",G18:G25)</f>
        <v>0</v>
      </c>
      <c r="H17" s="225"/>
      <c r="I17" s="225">
        <f>SUM(I18:I25)</f>
        <v>0</v>
      </c>
      <c r="J17" s="225"/>
      <c r="K17" s="225">
        <f>SUM(K18:K25)</f>
        <v>0</v>
      </c>
      <c r="L17" s="225"/>
      <c r="M17" s="225">
        <f>SUM(M18:M25)</f>
        <v>0</v>
      </c>
      <c r="N17" s="225"/>
      <c r="O17" s="225">
        <f>SUM(O18:O25)</f>
        <v>0</v>
      </c>
      <c r="P17" s="225"/>
      <c r="Q17" s="225">
        <f>SUM(Q18:Q25)</f>
        <v>0</v>
      </c>
      <c r="R17" s="225"/>
      <c r="S17" s="225"/>
      <c r="T17" s="226"/>
      <c r="U17" s="220"/>
      <c r="V17" s="220">
        <f>SUM(V18:V25)</f>
        <v>46.120000000000005</v>
      </c>
      <c r="W17" s="220"/>
      <c r="AG17" t="s">
        <v>117</v>
      </c>
    </row>
    <row r="18" spans="1:60" ht="22.5" outlineLevel="1" x14ac:dyDescent="0.2">
      <c r="A18" s="227">
        <v>3</v>
      </c>
      <c r="B18" s="228" t="s">
        <v>134</v>
      </c>
      <c r="C18" s="247" t="s">
        <v>135</v>
      </c>
      <c r="D18" s="229" t="s">
        <v>136</v>
      </c>
      <c r="E18" s="230">
        <v>4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2" t="s">
        <v>121</v>
      </c>
      <c r="S18" s="232" t="s">
        <v>122</v>
      </c>
      <c r="T18" s="233" t="s">
        <v>123</v>
      </c>
      <c r="U18" s="217">
        <v>0.28000000000000003</v>
      </c>
      <c r="V18" s="217">
        <f>ROUND(E18*U18,2)</f>
        <v>1.1200000000000001</v>
      </c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124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ht="22.5" outlineLevel="1" x14ac:dyDescent="0.2">
      <c r="A19" s="215"/>
      <c r="B19" s="216"/>
      <c r="C19" s="248" t="s">
        <v>137</v>
      </c>
      <c r="D19" s="234"/>
      <c r="E19" s="234"/>
      <c r="F19" s="234"/>
      <c r="G19" s="234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126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35" t="str">
        <f>C19</f>
        <v>s odřezáním kmene a odvětvením, včetně případného odklizení kmene a větví na oddělené hromady na vzdálenost do 50 m nebo s naložením na dopravní prostředek,</v>
      </c>
      <c r="BB19" s="208"/>
      <c r="BC19" s="208"/>
      <c r="BD19" s="208"/>
      <c r="BE19" s="208"/>
      <c r="BF19" s="208"/>
      <c r="BG19" s="208"/>
      <c r="BH19" s="208"/>
    </row>
    <row r="20" spans="1:60" ht="22.5" outlineLevel="1" x14ac:dyDescent="0.2">
      <c r="A20" s="227">
        <v>4</v>
      </c>
      <c r="B20" s="228" t="s">
        <v>138</v>
      </c>
      <c r="C20" s="247" t="s">
        <v>139</v>
      </c>
      <c r="D20" s="229" t="s">
        <v>136</v>
      </c>
      <c r="E20" s="230">
        <v>10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21</v>
      </c>
      <c r="M20" s="232">
        <f>G20*(1+L20/100)</f>
        <v>0</v>
      </c>
      <c r="N20" s="232">
        <v>0</v>
      </c>
      <c r="O20" s="232">
        <f>ROUND(E20*N20,2)</f>
        <v>0</v>
      </c>
      <c r="P20" s="232">
        <v>0</v>
      </c>
      <c r="Q20" s="232">
        <f>ROUND(E20*P20,2)</f>
        <v>0</v>
      </c>
      <c r="R20" s="232" t="s">
        <v>121</v>
      </c>
      <c r="S20" s="232" t="s">
        <v>122</v>
      </c>
      <c r="T20" s="233" t="s">
        <v>123</v>
      </c>
      <c r="U20" s="217">
        <v>2.02</v>
      </c>
      <c r="V20" s="217">
        <f>ROUND(E20*U20,2)</f>
        <v>20.2</v>
      </c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124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ht="22.5" outlineLevel="1" x14ac:dyDescent="0.2">
      <c r="A21" s="215"/>
      <c r="B21" s="216"/>
      <c r="C21" s="248" t="s">
        <v>137</v>
      </c>
      <c r="D21" s="234"/>
      <c r="E21" s="234"/>
      <c r="F21" s="234"/>
      <c r="G21" s="234"/>
      <c r="H21" s="217"/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126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35" t="str">
        <f>C21</f>
        <v>s odřezáním kmene a odvětvením, včetně případného odklizení kmene a větví na oddělené hromady na vzdálenost do 50 m nebo s naložením na dopravní prostředek,</v>
      </c>
      <c r="BB21" s="208"/>
      <c r="BC21" s="208"/>
      <c r="BD21" s="208"/>
      <c r="BE21" s="208"/>
      <c r="BF21" s="208"/>
      <c r="BG21" s="208"/>
      <c r="BH21" s="208"/>
    </row>
    <row r="22" spans="1:60" ht="22.5" outlineLevel="1" x14ac:dyDescent="0.2">
      <c r="A22" s="227">
        <v>5</v>
      </c>
      <c r="B22" s="228" t="s">
        <v>140</v>
      </c>
      <c r="C22" s="247" t="s">
        <v>141</v>
      </c>
      <c r="D22" s="229" t="s">
        <v>136</v>
      </c>
      <c r="E22" s="230">
        <v>4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21</v>
      </c>
      <c r="M22" s="232">
        <f>G22*(1+L22/100)</f>
        <v>0</v>
      </c>
      <c r="N22" s="232">
        <v>1E-4</v>
      </c>
      <c r="O22" s="232">
        <f>ROUND(E22*N22,2)</f>
        <v>0</v>
      </c>
      <c r="P22" s="232">
        <v>0</v>
      </c>
      <c r="Q22" s="232">
        <f>ROUND(E22*P22,2)</f>
        <v>0</v>
      </c>
      <c r="R22" s="232" t="s">
        <v>121</v>
      </c>
      <c r="S22" s="232" t="s">
        <v>122</v>
      </c>
      <c r="T22" s="233" t="s">
        <v>123</v>
      </c>
      <c r="U22" s="217">
        <v>4.5529999999999999</v>
      </c>
      <c r="V22" s="217">
        <f>ROUND(E22*U22,2)</f>
        <v>18.21</v>
      </c>
      <c r="W22" s="21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124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ht="22.5" outlineLevel="1" x14ac:dyDescent="0.2">
      <c r="A23" s="215"/>
      <c r="B23" s="216"/>
      <c r="C23" s="248" t="s">
        <v>142</v>
      </c>
      <c r="D23" s="234"/>
      <c r="E23" s="234"/>
      <c r="F23" s="234"/>
      <c r="G23" s="234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126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35" t="str">
        <f>C23</f>
        <v>s jejich vykopáním nebo vytrháním, s přesekáním kořenů a s případným nutným přemístěním pařezů na hromady do vzdálenosti do 50 m nebo s naložením na dopravní prostředek,</v>
      </c>
      <c r="BB23" s="208"/>
      <c r="BC23" s="208"/>
      <c r="BD23" s="208"/>
      <c r="BE23" s="208"/>
      <c r="BF23" s="208"/>
      <c r="BG23" s="208"/>
      <c r="BH23" s="208"/>
    </row>
    <row r="24" spans="1:60" ht="22.5" outlineLevel="1" x14ac:dyDescent="0.2">
      <c r="A24" s="227">
        <v>6</v>
      </c>
      <c r="B24" s="228" t="s">
        <v>143</v>
      </c>
      <c r="C24" s="247" t="s">
        <v>144</v>
      </c>
      <c r="D24" s="229" t="s">
        <v>136</v>
      </c>
      <c r="E24" s="230">
        <v>10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21</v>
      </c>
      <c r="M24" s="232">
        <f>G24*(1+L24/100)</f>
        <v>0</v>
      </c>
      <c r="N24" s="232">
        <v>5.0000000000000002E-5</v>
      </c>
      <c r="O24" s="232">
        <f>ROUND(E24*N24,2)</f>
        <v>0</v>
      </c>
      <c r="P24" s="232">
        <v>0</v>
      </c>
      <c r="Q24" s="232">
        <f>ROUND(E24*P24,2)</f>
        <v>0</v>
      </c>
      <c r="R24" s="232" t="s">
        <v>121</v>
      </c>
      <c r="S24" s="232" t="s">
        <v>122</v>
      </c>
      <c r="T24" s="233" t="s">
        <v>123</v>
      </c>
      <c r="U24" s="217">
        <v>0.65900000000000003</v>
      </c>
      <c r="V24" s="217">
        <f>ROUND(E24*U24,2)</f>
        <v>6.59</v>
      </c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124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ht="22.5" outlineLevel="1" x14ac:dyDescent="0.2">
      <c r="A25" s="215"/>
      <c r="B25" s="216"/>
      <c r="C25" s="248" t="s">
        <v>142</v>
      </c>
      <c r="D25" s="234"/>
      <c r="E25" s="234"/>
      <c r="F25" s="234"/>
      <c r="G25" s="234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126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35" t="str">
        <f>C25</f>
        <v>s jejich vykopáním nebo vytrháním, s přesekáním kořenů a s případným nutným přemístěním pařezů na hromady do vzdálenosti do 50 m nebo s naložením na dopravní prostředek,</v>
      </c>
      <c r="BB25" s="208"/>
      <c r="BC25" s="208"/>
      <c r="BD25" s="208"/>
      <c r="BE25" s="208"/>
      <c r="BF25" s="208"/>
      <c r="BG25" s="208"/>
      <c r="BH25" s="208"/>
    </row>
    <row r="26" spans="1:60" x14ac:dyDescent="0.2">
      <c r="A26" s="221" t="s">
        <v>116</v>
      </c>
      <c r="B26" s="222" t="s">
        <v>71</v>
      </c>
      <c r="C26" s="246" t="s">
        <v>72</v>
      </c>
      <c r="D26" s="223"/>
      <c r="E26" s="224"/>
      <c r="F26" s="225"/>
      <c r="G26" s="225">
        <f>SUMIF(AG27:AG31,"&lt;&gt;NOR",G27:G31)</f>
        <v>0</v>
      </c>
      <c r="H26" s="225"/>
      <c r="I26" s="225">
        <f>SUM(I27:I31)</f>
        <v>0</v>
      </c>
      <c r="J26" s="225"/>
      <c r="K26" s="225">
        <f>SUM(K27:K31)</f>
        <v>0</v>
      </c>
      <c r="L26" s="225"/>
      <c r="M26" s="225">
        <f>SUM(M27:M31)</f>
        <v>0</v>
      </c>
      <c r="N26" s="225"/>
      <c r="O26" s="225">
        <f>SUM(O27:O31)</f>
        <v>0</v>
      </c>
      <c r="P26" s="225"/>
      <c r="Q26" s="225">
        <f>SUM(Q27:Q31)</f>
        <v>0</v>
      </c>
      <c r="R26" s="225"/>
      <c r="S26" s="225"/>
      <c r="T26" s="226"/>
      <c r="U26" s="220"/>
      <c r="V26" s="220">
        <f>SUM(V27:V31)</f>
        <v>100.77</v>
      </c>
      <c r="W26" s="220"/>
      <c r="AG26" t="s">
        <v>117</v>
      </c>
    </row>
    <row r="27" spans="1:60" ht="22.5" outlineLevel="1" x14ac:dyDescent="0.2">
      <c r="A27" s="227">
        <v>7</v>
      </c>
      <c r="B27" s="228" t="s">
        <v>145</v>
      </c>
      <c r="C27" s="247" t="s">
        <v>146</v>
      </c>
      <c r="D27" s="229" t="s">
        <v>120</v>
      </c>
      <c r="E27" s="230">
        <v>152.12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32">
        <v>0</v>
      </c>
      <c r="O27" s="232">
        <f>ROUND(E27*N27,2)</f>
        <v>0</v>
      </c>
      <c r="P27" s="232">
        <v>0</v>
      </c>
      <c r="Q27" s="232">
        <f>ROUND(E27*P27,2)</f>
        <v>0</v>
      </c>
      <c r="R27" s="232" t="s">
        <v>121</v>
      </c>
      <c r="S27" s="232" t="s">
        <v>122</v>
      </c>
      <c r="T27" s="233" t="s">
        <v>123</v>
      </c>
      <c r="U27" s="217">
        <v>1.0999999999999999E-2</v>
      </c>
      <c r="V27" s="217">
        <f>ROUND(E27*U27,2)</f>
        <v>1.67</v>
      </c>
      <c r="W27" s="21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124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15"/>
      <c r="B28" s="216"/>
      <c r="C28" s="248" t="s">
        <v>147</v>
      </c>
      <c r="D28" s="234"/>
      <c r="E28" s="234"/>
      <c r="F28" s="234"/>
      <c r="G28" s="234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126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15"/>
      <c r="B29" s="216"/>
      <c r="C29" s="249" t="s">
        <v>148</v>
      </c>
      <c r="D29" s="218"/>
      <c r="E29" s="219">
        <v>152.12</v>
      </c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128</v>
      </c>
      <c r="AH29" s="208">
        <v>0</v>
      </c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ht="22.5" outlineLevel="1" x14ac:dyDescent="0.2">
      <c r="A30" s="236">
        <v>8</v>
      </c>
      <c r="B30" s="237" t="s">
        <v>149</v>
      </c>
      <c r="C30" s="250" t="s">
        <v>150</v>
      </c>
      <c r="D30" s="238" t="s">
        <v>120</v>
      </c>
      <c r="E30" s="239">
        <v>152</v>
      </c>
      <c r="F30" s="240"/>
      <c r="G30" s="241">
        <f>ROUND(E30*F30,2)</f>
        <v>0</v>
      </c>
      <c r="H30" s="240"/>
      <c r="I30" s="241">
        <f>ROUND(E30*H30,2)</f>
        <v>0</v>
      </c>
      <c r="J30" s="240"/>
      <c r="K30" s="241">
        <f>ROUND(E30*J30,2)</f>
        <v>0</v>
      </c>
      <c r="L30" s="241">
        <v>21</v>
      </c>
      <c r="M30" s="241">
        <f>G30*(1+L30/100)</f>
        <v>0</v>
      </c>
      <c r="N30" s="241">
        <v>0</v>
      </c>
      <c r="O30" s="241">
        <f>ROUND(E30*N30,2)</f>
        <v>0</v>
      </c>
      <c r="P30" s="241">
        <v>0</v>
      </c>
      <c r="Q30" s="241">
        <f>ROUND(E30*P30,2)</f>
        <v>0</v>
      </c>
      <c r="R30" s="241" t="s">
        <v>121</v>
      </c>
      <c r="S30" s="241" t="s">
        <v>122</v>
      </c>
      <c r="T30" s="242" t="s">
        <v>123</v>
      </c>
      <c r="U30" s="217">
        <v>0.65200000000000002</v>
      </c>
      <c r="V30" s="217">
        <f>ROUND(E30*U30,2)</f>
        <v>99.1</v>
      </c>
      <c r="W30" s="21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124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36">
        <v>9</v>
      </c>
      <c r="B31" s="237" t="s">
        <v>151</v>
      </c>
      <c r="C31" s="250" t="s">
        <v>152</v>
      </c>
      <c r="D31" s="238" t="s">
        <v>120</v>
      </c>
      <c r="E31" s="239">
        <v>152</v>
      </c>
      <c r="F31" s="240"/>
      <c r="G31" s="241">
        <f>ROUND(E31*F31,2)</f>
        <v>0</v>
      </c>
      <c r="H31" s="240"/>
      <c r="I31" s="241">
        <f>ROUND(E31*H31,2)</f>
        <v>0</v>
      </c>
      <c r="J31" s="240"/>
      <c r="K31" s="241">
        <f>ROUND(E31*J31,2)</f>
        <v>0</v>
      </c>
      <c r="L31" s="241">
        <v>21</v>
      </c>
      <c r="M31" s="241">
        <f>G31*(1+L31/100)</f>
        <v>0</v>
      </c>
      <c r="N31" s="241">
        <v>0</v>
      </c>
      <c r="O31" s="241">
        <f>ROUND(E31*N31,2)</f>
        <v>0</v>
      </c>
      <c r="P31" s="241">
        <v>0</v>
      </c>
      <c r="Q31" s="241">
        <f>ROUND(E31*P31,2)</f>
        <v>0</v>
      </c>
      <c r="R31" s="241" t="s">
        <v>121</v>
      </c>
      <c r="S31" s="241" t="s">
        <v>122</v>
      </c>
      <c r="T31" s="242" t="s">
        <v>123</v>
      </c>
      <c r="U31" s="217">
        <v>0</v>
      </c>
      <c r="V31" s="217">
        <f>ROUND(E31*U31,2)</f>
        <v>0</v>
      </c>
      <c r="W31" s="21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124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x14ac:dyDescent="0.2">
      <c r="A32" s="221" t="s">
        <v>116</v>
      </c>
      <c r="B32" s="222" t="s">
        <v>73</v>
      </c>
      <c r="C32" s="246" t="s">
        <v>74</v>
      </c>
      <c r="D32" s="223"/>
      <c r="E32" s="224"/>
      <c r="F32" s="225"/>
      <c r="G32" s="225">
        <f>SUMIF(AG33:AG38,"&lt;&gt;NOR",G33:G38)</f>
        <v>0</v>
      </c>
      <c r="H32" s="225"/>
      <c r="I32" s="225">
        <f>SUM(I33:I38)</f>
        <v>0</v>
      </c>
      <c r="J32" s="225"/>
      <c r="K32" s="225">
        <f>SUM(K33:K38)</f>
        <v>0</v>
      </c>
      <c r="L32" s="225"/>
      <c r="M32" s="225">
        <f>SUM(M33:M38)</f>
        <v>0</v>
      </c>
      <c r="N32" s="225"/>
      <c r="O32" s="225">
        <f>SUM(O33:O38)</f>
        <v>0</v>
      </c>
      <c r="P32" s="225"/>
      <c r="Q32" s="225">
        <f>SUM(Q33:Q38)</f>
        <v>0</v>
      </c>
      <c r="R32" s="225"/>
      <c r="S32" s="225"/>
      <c r="T32" s="226"/>
      <c r="U32" s="220"/>
      <c r="V32" s="220">
        <f>SUM(V33:V38)</f>
        <v>0.49</v>
      </c>
      <c r="W32" s="220"/>
      <c r="AG32" t="s">
        <v>117</v>
      </c>
    </row>
    <row r="33" spans="1:60" ht="22.5" outlineLevel="1" x14ac:dyDescent="0.2">
      <c r="A33" s="227">
        <v>10</v>
      </c>
      <c r="B33" s="228" t="s">
        <v>153</v>
      </c>
      <c r="C33" s="247" t="s">
        <v>154</v>
      </c>
      <c r="D33" s="229" t="s">
        <v>120</v>
      </c>
      <c r="E33" s="230">
        <v>9.43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21</v>
      </c>
      <c r="M33" s="232">
        <f>G33*(1+L33/100)</f>
        <v>0</v>
      </c>
      <c r="N33" s="232">
        <v>0</v>
      </c>
      <c r="O33" s="232">
        <f>ROUND(E33*N33,2)</f>
        <v>0</v>
      </c>
      <c r="P33" s="232">
        <v>0</v>
      </c>
      <c r="Q33" s="232">
        <f>ROUND(E33*P33,2)</f>
        <v>0</v>
      </c>
      <c r="R33" s="232" t="s">
        <v>121</v>
      </c>
      <c r="S33" s="232" t="s">
        <v>122</v>
      </c>
      <c r="T33" s="233" t="s">
        <v>123</v>
      </c>
      <c r="U33" s="217">
        <v>8.9999999999999993E-3</v>
      </c>
      <c r="V33" s="217">
        <f>ROUND(E33*U33,2)</f>
        <v>0.08</v>
      </c>
      <c r="W33" s="21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124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15"/>
      <c r="B34" s="216"/>
      <c r="C34" s="249" t="s">
        <v>155</v>
      </c>
      <c r="D34" s="218"/>
      <c r="E34" s="219">
        <v>15</v>
      </c>
      <c r="F34" s="217"/>
      <c r="G34" s="217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217"/>
      <c r="U34" s="217"/>
      <c r="V34" s="217"/>
      <c r="W34" s="21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128</v>
      </c>
      <c r="AH34" s="208">
        <v>0</v>
      </c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 x14ac:dyDescent="0.2">
      <c r="A35" s="215"/>
      <c r="B35" s="216"/>
      <c r="C35" s="249" t="s">
        <v>129</v>
      </c>
      <c r="D35" s="218"/>
      <c r="E35" s="219"/>
      <c r="F35" s="217"/>
      <c r="G35" s="217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128</v>
      </c>
      <c r="AH35" s="208">
        <v>0</v>
      </c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 x14ac:dyDescent="0.2">
      <c r="A36" s="215"/>
      <c r="B36" s="216"/>
      <c r="C36" s="249" t="s">
        <v>156</v>
      </c>
      <c r="D36" s="218"/>
      <c r="E36" s="219">
        <v>-5.57</v>
      </c>
      <c r="F36" s="217"/>
      <c r="G36" s="217"/>
      <c r="H36" s="217"/>
      <c r="I36" s="217"/>
      <c r="J36" s="217"/>
      <c r="K36" s="217"/>
      <c r="L36" s="217"/>
      <c r="M36" s="217"/>
      <c r="N36" s="217"/>
      <c r="O36" s="217"/>
      <c r="P36" s="217"/>
      <c r="Q36" s="217"/>
      <c r="R36" s="217"/>
      <c r="S36" s="217"/>
      <c r="T36" s="217"/>
      <c r="U36" s="217"/>
      <c r="V36" s="217"/>
      <c r="W36" s="217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128</v>
      </c>
      <c r="AH36" s="208">
        <v>0</v>
      </c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ht="56.25" outlineLevel="1" x14ac:dyDescent="0.2">
      <c r="A37" s="227">
        <v>11</v>
      </c>
      <c r="B37" s="228" t="s">
        <v>157</v>
      </c>
      <c r="C37" s="247" t="s">
        <v>158</v>
      </c>
      <c r="D37" s="229" t="s">
        <v>120</v>
      </c>
      <c r="E37" s="230">
        <v>9.43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32">
        <v>0</v>
      </c>
      <c r="O37" s="232">
        <f>ROUND(E37*N37,2)</f>
        <v>0</v>
      </c>
      <c r="P37" s="232">
        <v>0</v>
      </c>
      <c r="Q37" s="232">
        <f>ROUND(E37*P37,2)</f>
        <v>0</v>
      </c>
      <c r="R37" s="232" t="s">
        <v>121</v>
      </c>
      <c r="S37" s="232" t="s">
        <v>122</v>
      </c>
      <c r="T37" s="233" t="s">
        <v>123</v>
      </c>
      <c r="U37" s="217">
        <v>4.2999999999999997E-2</v>
      </c>
      <c r="V37" s="217">
        <f>ROUND(E37*U37,2)</f>
        <v>0.41</v>
      </c>
      <c r="W37" s="217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124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 x14ac:dyDescent="0.2">
      <c r="A38" s="215"/>
      <c r="B38" s="216"/>
      <c r="C38" s="248" t="s">
        <v>159</v>
      </c>
      <c r="D38" s="234"/>
      <c r="E38" s="234"/>
      <c r="F38" s="234"/>
      <c r="G38" s="234"/>
      <c r="H38" s="217"/>
      <c r="I38" s="217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126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x14ac:dyDescent="0.2">
      <c r="A39" s="221" t="s">
        <v>116</v>
      </c>
      <c r="B39" s="222" t="s">
        <v>75</v>
      </c>
      <c r="C39" s="246" t="s">
        <v>76</v>
      </c>
      <c r="D39" s="223"/>
      <c r="E39" s="224"/>
      <c r="F39" s="225"/>
      <c r="G39" s="225">
        <f>SUMIF(AG40:AG59,"&lt;&gt;NOR",G40:G59)</f>
        <v>0</v>
      </c>
      <c r="H39" s="225"/>
      <c r="I39" s="225">
        <f>SUM(I40:I59)</f>
        <v>0</v>
      </c>
      <c r="J39" s="225"/>
      <c r="K39" s="225">
        <f>SUM(K40:K59)</f>
        <v>0</v>
      </c>
      <c r="L39" s="225"/>
      <c r="M39" s="225">
        <f>SUM(M40:M59)</f>
        <v>0</v>
      </c>
      <c r="N39" s="225"/>
      <c r="O39" s="225">
        <f>SUM(O40:O59)</f>
        <v>35.58</v>
      </c>
      <c r="P39" s="225"/>
      <c r="Q39" s="225">
        <f>SUM(Q40:Q59)</f>
        <v>0</v>
      </c>
      <c r="R39" s="225"/>
      <c r="S39" s="225"/>
      <c r="T39" s="226"/>
      <c r="U39" s="220"/>
      <c r="V39" s="220">
        <f>SUM(V40:V59)</f>
        <v>51.730000000000004</v>
      </c>
      <c r="W39" s="220"/>
      <c r="AG39" t="s">
        <v>117</v>
      </c>
    </row>
    <row r="40" spans="1:60" outlineLevel="1" x14ac:dyDescent="0.2">
      <c r="A40" s="227">
        <v>12</v>
      </c>
      <c r="B40" s="228" t="s">
        <v>160</v>
      </c>
      <c r="C40" s="247" t="s">
        <v>161</v>
      </c>
      <c r="D40" s="229" t="s">
        <v>162</v>
      </c>
      <c r="E40" s="230">
        <v>213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21</v>
      </c>
      <c r="M40" s="232">
        <f>G40*(1+L40/100)</f>
        <v>0</v>
      </c>
      <c r="N40" s="232">
        <v>0</v>
      </c>
      <c r="O40" s="232">
        <f>ROUND(E40*N40,2)</f>
        <v>0</v>
      </c>
      <c r="P40" s="232">
        <v>0</v>
      </c>
      <c r="Q40" s="232">
        <f>ROUND(E40*P40,2)</f>
        <v>0</v>
      </c>
      <c r="R40" s="232" t="s">
        <v>163</v>
      </c>
      <c r="S40" s="232" t="s">
        <v>122</v>
      </c>
      <c r="T40" s="233" t="s">
        <v>123</v>
      </c>
      <c r="U40" s="217">
        <v>0.06</v>
      </c>
      <c r="V40" s="217">
        <f>ROUND(E40*U40,2)</f>
        <v>12.78</v>
      </c>
      <c r="W40" s="217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124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 x14ac:dyDescent="0.2">
      <c r="A41" s="215"/>
      <c r="B41" s="216"/>
      <c r="C41" s="248" t="s">
        <v>164</v>
      </c>
      <c r="D41" s="234"/>
      <c r="E41" s="234"/>
      <c r="F41" s="234"/>
      <c r="G41" s="234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  <c r="T41" s="217"/>
      <c r="U41" s="217"/>
      <c r="V41" s="217"/>
      <c r="W41" s="217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126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 x14ac:dyDescent="0.2">
      <c r="A42" s="215"/>
      <c r="B42" s="216"/>
      <c r="C42" s="249" t="s">
        <v>165</v>
      </c>
      <c r="D42" s="218"/>
      <c r="E42" s="219">
        <v>215</v>
      </c>
      <c r="F42" s="217"/>
      <c r="G42" s="217"/>
      <c r="H42" s="217"/>
      <c r="I42" s="217"/>
      <c r="J42" s="217"/>
      <c r="K42" s="217"/>
      <c r="L42" s="217"/>
      <c r="M42" s="217"/>
      <c r="N42" s="217"/>
      <c r="O42" s="217"/>
      <c r="P42" s="217"/>
      <c r="Q42" s="217"/>
      <c r="R42" s="217"/>
      <c r="S42" s="217"/>
      <c r="T42" s="217"/>
      <c r="U42" s="217"/>
      <c r="V42" s="217"/>
      <c r="W42" s="217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128</v>
      </c>
      <c r="AH42" s="208">
        <v>0</v>
      </c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 x14ac:dyDescent="0.2">
      <c r="A43" s="215"/>
      <c r="B43" s="216"/>
      <c r="C43" s="249" t="s">
        <v>129</v>
      </c>
      <c r="D43" s="218"/>
      <c r="E43" s="219"/>
      <c r="F43" s="217"/>
      <c r="G43" s="217"/>
      <c r="H43" s="217"/>
      <c r="I43" s="217"/>
      <c r="J43" s="217"/>
      <c r="K43" s="217"/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128</v>
      </c>
      <c r="AH43" s="208">
        <v>0</v>
      </c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 x14ac:dyDescent="0.2">
      <c r="A44" s="215"/>
      <c r="B44" s="216"/>
      <c r="C44" s="249" t="s">
        <v>166</v>
      </c>
      <c r="D44" s="218"/>
      <c r="E44" s="219">
        <v>-2</v>
      </c>
      <c r="F44" s="217"/>
      <c r="G44" s="217"/>
      <c r="H44" s="217"/>
      <c r="I44" s="217"/>
      <c r="J44" s="217"/>
      <c r="K44" s="217"/>
      <c r="L44" s="217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128</v>
      </c>
      <c r="AH44" s="208">
        <v>0</v>
      </c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 x14ac:dyDescent="0.2">
      <c r="A45" s="227">
        <v>13</v>
      </c>
      <c r="B45" s="228" t="s">
        <v>167</v>
      </c>
      <c r="C45" s="247" t="s">
        <v>168</v>
      </c>
      <c r="D45" s="229" t="s">
        <v>169</v>
      </c>
      <c r="E45" s="230">
        <v>6.39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21</v>
      </c>
      <c r="M45" s="232">
        <f>G45*(1+L45/100)</f>
        <v>0</v>
      </c>
      <c r="N45" s="232">
        <v>1E-3</v>
      </c>
      <c r="O45" s="232">
        <f>ROUND(E45*N45,2)</f>
        <v>0.01</v>
      </c>
      <c r="P45" s="232">
        <v>0</v>
      </c>
      <c r="Q45" s="232">
        <f>ROUND(E45*P45,2)</f>
        <v>0</v>
      </c>
      <c r="R45" s="232" t="s">
        <v>170</v>
      </c>
      <c r="S45" s="232" t="s">
        <v>122</v>
      </c>
      <c r="T45" s="233" t="s">
        <v>123</v>
      </c>
      <c r="U45" s="217">
        <v>0</v>
      </c>
      <c r="V45" s="217">
        <f>ROUND(E45*U45,2)</f>
        <v>0</v>
      </c>
      <c r="W45" s="217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171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 x14ac:dyDescent="0.2">
      <c r="A46" s="215"/>
      <c r="B46" s="216"/>
      <c r="C46" s="249" t="s">
        <v>172</v>
      </c>
      <c r="D46" s="218"/>
      <c r="E46" s="219">
        <v>6.39</v>
      </c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128</v>
      </c>
      <c r="AH46" s="208">
        <v>0</v>
      </c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 x14ac:dyDescent="0.2">
      <c r="A47" s="215"/>
      <c r="B47" s="216"/>
      <c r="C47" s="249" t="s">
        <v>173</v>
      </c>
      <c r="D47" s="218"/>
      <c r="E47" s="219"/>
      <c r="F47" s="217"/>
      <c r="G47" s="217"/>
      <c r="H47" s="217"/>
      <c r="I47" s="217"/>
      <c r="J47" s="217"/>
      <c r="K47" s="217"/>
      <c r="L47" s="217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128</v>
      </c>
      <c r="AH47" s="208">
        <v>0</v>
      </c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 x14ac:dyDescent="0.2">
      <c r="A48" s="215"/>
      <c r="B48" s="216"/>
      <c r="C48" s="249" t="s">
        <v>173</v>
      </c>
      <c r="D48" s="218"/>
      <c r="E48" s="219"/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128</v>
      </c>
      <c r="AH48" s="208">
        <v>0</v>
      </c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 x14ac:dyDescent="0.2">
      <c r="A49" s="227">
        <v>14</v>
      </c>
      <c r="B49" s="228" t="s">
        <v>174</v>
      </c>
      <c r="C49" s="247" t="s">
        <v>175</v>
      </c>
      <c r="D49" s="229" t="s">
        <v>162</v>
      </c>
      <c r="E49" s="230">
        <v>471.8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21</v>
      </c>
      <c r="M49" s="232">
        <f>G49*(1+L49/100)</f>
        <v>0</v>
      </c>
      <c r="N49" s="232">
        <v>0</v>
      </c>
      <c r="O49" s="232">
        <f>ROUND(E49*N49,2)</f>
        <v>0</v>
      </c>
      <c r="P49" s="232">
        <v>0</v>
      </c>
      <c r="Q49" s="232">
        <f>ROUND(E49*P49,2)</f>
        <v>0</v>
      </c>
      <c r="R49" s="232" t="s">
        <v>121</v>
      </c>
      <c r="S49" s="232" t="s">
        <v>122</v>
      </c>
      <c r="T49" s="233" t="s">
        <v>123</v>
      </c>
      <c r="U49" s="217">
        <v>1.7999999999999999E-2</v>
      </c>
      <c r="V49" s="217">
        <f>ROUND(E49*U49,2)</f>
        <v>8.49</v>
      </c>
      <c r="W49" s="217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124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 x14ac:dyDescent="0.2">
      <c r="A50" s="215"/>
      <c r="B50" s="216"/>
      <c r="C50" s="248" t="s">
        <v>176</v>
      </c>
      <c r="D50" s="234"/>
      <c r="E50" s="234"/>
      <c r="F50" s="234"/>
      <c r="G50" s="234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126</v>
      </c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 x14ac:dyDescent="0.2">
      <c r="A51" s="215"/>
      <c r="B51" s="216"/>
      <c r="C51" s="249" t="s">
        <v>177</v>
      </c>
      <c r="D51" s="218"/>
      <c r="E51" s="219">
        <v>511</v>
      </c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128</v>
      </c>
      <c r="AH51" s="208">
        <v>0</v>
      </c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 x14ac:dyDescent="0.2">
      <c r="A52" s="215"/>
      <c r="B52" s="216"/>
      <c r="C52" s="249" t="s">
        <v>129</v>
      </c>
      <c r="D52" s="218"/>
      <c r="E52" s="219"/>
      <c r="F52" s="217"/>
      <c r="G52" s="217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128</v>
      </c>
      <c r="AH52" s="208">
        <v>0</v>
      </c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 x14ac:dyDescent="0.2">
      <c r="A53" s="215"/>
      <c r="B53" s="216"/>
      <c r="C53" s="249" t="s">
        <v>178</v>
      </c>
      <c r="D53" s="218"/>
      <c r="E53" s="219">
        <v>-39.200000000000003</v>
      </c>
      <c r="F53" s="217"/>
      <c r="G53" s="217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  <c r="T53" s="217"/>
      <c r="U53" s="217"/>
      <c r="V53" s="217"/>
      <c r="W53" s="217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128</v>
      </c>
      <c r="AH53" s="208">
        <v>0</v>
      </c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ht="22.5" outlineLevel="1" x14ac:dyDescent="0.2">
      <c r="A54" s="227">
        <v>15</v>
      </c>
      <c r="B54" s="228" t="s">
        <v>179</v>
      </c>
      <c r="C54" s="247" t="s">
        <v>180</v>
      </c>
      <c r="D54" s="229" t="s">
        <v>162</v>
      </c>
      <c r="E54" s="230">
        <v>213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21</v>
      </c>
      <c r="M54" s="232">
        <f>G54*(1+L54/100)</f>
        <v>0</v>
      </c>
      <c r="N54" s="232">
        <v>0</v>
      </c>
      <c r="O54" s="232">
        <f>ROUND(E54*N54,2)</f>
        <v>0</v>
      </c>
      <c r="P54" s="232">
        <v>0</v>
      </c>
      <c r="Q54" s="232">
        <f>ROUND(E54*P54,2)</f>
        <v>0</v>
      </c>
      <c r="R54" s="232" t="s">
        <v>121</v>
      </c>
      <c r="S54" s="232" t="s">
        <v>122</v>
      </c>
      <c r="T54" s="233" t="s">
        <v>123</v>
      </c>
      <c r="U54" s="217">
        <v>0.13</v>
      </c>
      <c r="V54" s="217">
        <f>ROUND(E54*U54,2)</f>
        <v>27.69</v>
      </c>
      <c r="W54" s="217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124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">
      <c r="A55" s="215"/>
      <c r="B55" s="216"/>
      <c r="C55" s="248" t="s">
        <v>181</v>
      </c>
      <c r="D55" s="234"/>
      <c r="E55" s="234"/>
      <c r="F55" s="234"/>
      <c r="G55" s="234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126</v>
      </c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 x14ac:dyDescent="0.2">
      <c r="A56" s="227">
        <v>16</v>
      </c>
      <c r="B56" s="228" t="s">
        <v>182</v>
      </c>
      <c r="C56" s="247" t="s">
        <v>183</v>
      </c>
      <c r="D56" s="229" t="s">
        <v>120</v>
      </c>
      <c r="E56" s="230">
        <v>21.3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21</v>
      </c>
      <c r="M56" s="232">
        <f>G56*(1+L56/100)</f>
        <v>0</v>
      </c>
      <c r="N56" s="232">
        <v>1.67</v>
      </c>
      <c r="O56" s="232">
        <f>ROUND(E56*N56,2)</f>
        <v>35.57</v>
      </c>
      <c r="P56" s="232">
        <v>0</v>
      </c>
      <c r="Q56" s="232">
        <f>ROUND(E56*P56,2)</f>
        <v>0</v>
      </c>
      <c r="R56" s="232" t="s">
        <v>170</v>
      </c>
      <c r="S56" s="232" t="s">
        <v>122</v>
      </c>
      <c r="T56" s="233" t="s">
        <v>123</v>
      </c>
      <c r="U56" s="217">
        <v>0</v>
      </c>
      <c r="V56" s="217">
        <f>ROUND(E56*U56,2)</f>
        <v>0</v>
      </c>
      <c r="W56" s="217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171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 x14ac:dyDescent="0.2">
      <c r="A57" s="215"/>
      <c r="B57" s="216"/>
      <c r="C57" s="249" t="s">
        <v>184</v>
      </c>
      <c r="D57" s="218"/>
      <c r="E57" s="219">
        <v>21.3</v>
      </c>
      <c r="F57" s="217"/>
      <c r="G57" s="217"/>
      <c r="H57" s="217"/>
      <c r="I57" s="217"/>
      <c r="J57" s="217"/>
      <c r="K57" s="217"/>
      <c r="L57" s="217"/>
      <c r="M57" s="217"/>
      <c r="N57" s="217"/>
      <c r="O57" s="217"/>
      <c r="P57" s="217"/>
      <c r="Q57" s="217"/>
      <c r="R57" s="217"/>
      <c r="S57" s="217"/>
      <c r="T57" s="217"/>
      <c r="U57" s="217"/>
      <c r="V57" s="217"/>
      <c r="W57" s="217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128</v>
      </c>
      <c r="AH57" s="208">
        <v>0</v>
      </c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 x14ac:dyDescent="0.2">
      <c r="A58" s="227">
        <v>17</v>
      </c>
      <c r="B58" s="228" t="s">
        <v>185</v>
      </c>
      <c r="C58" s="247" t="s">
        <v>186</v>
      </c>
      <c r="D58" s="229" t="s">
        <v>120</v>
      </c>
      <c r="E58" s="230">
        <v>10.65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21</v>
      </c>
      <c r="M58" s="232">
        <f>G58*(1+L58/100)</f>
        <v>0</v>
      </c>
      <c r="N58" s="232">
        <v>0</v>
      </c>
      <c r="O58" s="232">
        <f>ROUND(E58*N58,2)</f>
        <v>0</v>
      </c>
      <c r="P58" s="232">
        <v>0</v>
      </c>
      <c r="Q58" s="232">
        <f>ROUND(E58*P58,2)</f>
        <v>0</v>
      </c>
      <c r="R58" s="232" t="s">
        <v>163</v>
      </c>
      <c r="S58" s="232" t="s">
        <v>122</v>
      </c>
      <c r="T58" s="233" t="s">
        <v>123</v>
      </c>
      <c r="U58" s="217">
        <v>0.26</v>
      </c>
      <c r="V58" s="217">
        <f>ROUND(E58*U58,2)</f>
        <v>2.77</v>
      </c>
      <c r="W58" s="217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124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 x14ac:dyDescent="0.2">
      <c r="A59" s="215"/>
      <c r="B59" s="216"/>
      <c r="C59" s="249" t="s">
        <v>187</v>
      </c>
      <c r="D59" s="218"/>
      <c r="E59" s="219">
        <v>10.65</v>
      </c>
      <c r="F59" s="217"/>
      <c r="G59" s="217"/>
      <c r="H59" s="217"/>
      <c r="I59" s="217"/>
      <c r="J59" s="217"/>
      <c r="K59" s="217"/>
      <c r="L59" s="217"/>
      <c r="M59" s="217"/>
      <c r="N59" s="217"/>
      <c r="O59" s="217"/>
      <c r="P59" s="217"/>
      <c r="Q59" s="217"/>
      <c r="R59" s="217"/>
      <c r="S59" s="217"/>
      <c r="T59" s="217"/>
      <c r="U59" s="217"/>
      <c r="V59" s="217"/>
      <c r="W59" s="217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128</v>
      </c>
      <c r="AH59" s="208">
        <v>0</v>
      </c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x14ac:dyDescent="0.2">
      <c r="A60" s="221" t="s">
        <v>116</v>
      </c>
      <c r="B60" s="222" t="s">
        <v>77</v>
      </c>
      <c r="C60" s="246" t="s">
        <v>78</v>
      </c>
      <c r="D60" s="223"/>
      <c r="E60" s="224"/>
      <c r="F60" s="225"/>
      <c r="G60" s="225">
        <f>SUMIF(AG61:AG77,"&lt;&gt;NOR",G61:G77)</f>
        <v>0</v>
      </c>
      <c r="H60" s="225"/>
      <c r="I60" s="225">
        <f>SUM(I61:I77)</f>
        <v>0</v>
      </c>
      <c r="J60" s="225"/>
      <c r="K60" s="225">
        <f>SUM(K61:K77)</f>
        <v>0</v>
      </c>
      <c r="L60" s="225"/>
      <c r="M60" s="225">
        <f>SUM(M61:M77)</f>
        <v>0</v>
      </c>
      <c r="N60" s="225"/>
      <c r="O60" s="225">
        <f>SUM(O61:O77)</f>
        <v>253.64000000000001</v>
      </c>
      <c r="P60" s="225"/>
      <c r="Q60" s="225">
        <f>SUM(Q61:Q77)</f>
        <v>0</v>
      </c>
      <c r="R60" s="225"/>
      <c r="S60" s="225"/>
      <c r="T60" s="226"/>
      <c r="U60" s="220"/>
      <c r="V60" s="220">
        <f>SUM(V61:V77)</f>
        <v>28.890000000000004</v>
      </c>
      <c r="W60" s="220"/>
      <c r="AG60" t="s">
        <v>117</v>
      </c>
    </row>
    <row r="61" spans="1:60" ht="22.5" outlineLevel="1" x14ac:dyDescent="0.2">
      <c r="A61" s="227">
        <v>18</v>
      </c>
      <c r="B61" s="228" t="s">
        <v>188</v>
      </c>
      <c r="C61" s="247" t="s">
        <v>189</v>
      </c>
      <c r="D61" s="229" t="s">
        <v>162</v>
      </c>
      <c r="E61" s="230">
        <v>354.2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21</v>
      </c>
      <c r="M61" s="232">
        <f>G61*(1+L61/100)</f>
        <v>0</v>
      </c>
      <c r="N61" s="232">
        <v>0.25094</v>
      </c>
      <c r="O61" s="232">
        <f>ROUND(E61*N61,2)</f>
        <v>88.88</v>
      </c>
      <c r="P61" s="232">
        <v>0</v>
      </c>
      <c r="Q61" s="232">
        <f>ROUND(E61*P61,2)</f>
        <v>0</v>
      </c>
      <c r="R61" s="232" t="s">
        <v>190</v>
      </c>
      <c r="S61" s="232" t="s">
        <v>122</v>
      </c>
      <c r="T61" s="233" t="s">
        <v>123</v>
      </c>
      <c r="U61" s="217">
        <v>2.5999999999999999E-2</v>
      </c>
      <c r="V61" s="217">
        <f>ROUND(E61*U61,2)</f>
        <v>9.2100000000000009</v>
      </c>
      <c r="W61" s="217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124</v>
      </c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 x14ac:dyDescent="0.2">
      <c r="A62" s="215"/>
      <c r="B62" s="216"/>
      <c r="C62" s="248" t="s">
        <v>191</v>
      </c>
      <c r="D62" s="234"/>
      <c r="E62" s="234"/>
      <c r="F62" s="234"/>
      <c r="G62" s="234"/>
      <c r="H62" s="217"/>
      <c r="I62" s="217"/>
      <c r="J62" s="217"/>
      <c r="K62" s="217"/>
      <c r="L62" s="217"/>
      <c r="M62" s="217"/>
      <c r="N62" s="217"/>
      <c r="O62" s="217"/>
      <c r="P62" s="217"/>
      <c r="Q62" s="217"/>
      <c r="R62" s="217"/>
      <c r="S62" s="217"/>
      <c r="T62" s="217"/>
      <c r="U62" s="217"/>
      <c r="V62" s="217"/>
      <c r="W62" s="217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126</v>
      </c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 x14ac:dyDescent="0.2">
      <c r="A63" s="215"/>
      <c r="B63" s="216"/>
      <c r="C63" s="249" t="s">
        <v>192</v>
      </c>
      <c r="D63" s="218"/>
      <c r="E63" s="219">
        <v>385</v>
      </c>
      <c r="F63" s="217"/>
      <c r="G63" s="217"/>
      <c r="H63" s="217"/>
      <c r="I63" s="217"/>
      <c r="J63" s="217"/>
      <c r="K63" s="217"/>
      <c r="L63" s="217"/>
      <c r="M63" s="217"/>
      <c r="N63" s="217"/>
      <c r="O63" s="217"/>
      <c r="P63" s="217"/>
      <c r="Q63" s="217"/>
      <c r="R63" s="217"/>
      <c r="S63" s="217"/>
      <c r="T63" s="217"/>
      <c r="U63" s="217"/>
      <c r="V63" s="217"/>
      <c r="W63" s="217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128</v>
      </c>
      <c r="AH63" s="208">
        <v>0</v>
      </c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 x14ac:dyDescent="0.2">
      <c r="A64" s="215"/>
      <c r="B64" s="216"/>
      <c r="C64" s="249" t="s">
        <v>129</v>
      </c>
      <c r="D64" s="218"/>
      <c r="E64" s="219"/>
      <c r="F64" s="217"/>
      <c r="G64" s="217"/>
      <c r="H64" s="217"/>
      <c r="I64" s="217"/>
      <c r="J64" s="217"/>
      <c r="K64" s="217"/>
      <c r="L64" s="217"/>
      <c r="M64" s="217"/>
      <c r="N64" s="217"/>
      <c r="O64" s="217"/>
      <c r="P64" s="217"/>
      <c r="Q64" s="217"/>
      <c r="R64" s="217"/>
      <c r="S64" s="217"/>
      <c r="T64" s="217"/>
      <c r="U64" s="217"/>
      <c r="V64" s="217"/>
      <c r="W64" s="217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128</v>
      </c>
      <c r="AH64" s="208">
        <v>0</v>
      </c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 x14ac:dyDescent="0.2">
      <c r="A65" s="215"/>
      <c r="B65" s="216"/>
      <c r="C65" s="249" t="s">
        <v>193</v>
      </c>
      <c r="D65" s="218"/>
      <c r="E65" s="219">
        <v>-30.8</v>
      </c>
      <c r="F65" s="217"/>
      <c r="G65" s="217"/>
      <c r="H65" s="217"/>
      <c r="I65" s="217"/>
      <c r="J65" s="217"/>
      <c r="K65" s="217"/>
      <c r="L65" s="217"/>
      <c r="M65" s="217"/>
      <c r="N65" s="217"/>
      <c r="O65" s="217"/>
      <c r="P65" s="217"/>
      <c r="Q65" s="217"/>
      <c r="R65" s="217"/>
      <c r="S65" s="217"/>
      <c r="T65" s="217"/>
      <c r="U65" s="217"/>
      <c r="V65" s="217"/>
      <c r="W65" s="217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128</v>
      </c>
      <c r="AH65" s="208">
        <v>0</v>
      </c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ht="22.5" outlineLevel="1" x14ac:dyDescent="0.2">
      <c r="A66" s="227">
        <v>19</v>
      </c>
      <c r="B66" s="228" t="s">
        <v>194</v>
      </c>
      <c r="C66" s="247" t="s">
        <v>195</v>
      </c>
      <c r="D66" s="229" t="s">
        <v>162</v>
      </c>
      <c r="E66" s="230">
        <v>15</v>
      </c>
      <c r="F66" s="231"/>
      <c r="G66" s="232">
        <f>ROUND(E66*F66,2)</f>
        <v>0</v>
      </c>
      <c r="H66" s="231"/>
      <c r="I66" s="232">
        <f>ROUND(E66*H66,2)</f>
        <v>0</v>
      </c>
      <c r="J66" s="231"/>
      <c r="K66" s="232">
        <f>ROUND(E66*J66,2)</f>
        <v>0</v>
      </c>
      <c r="L66" s="232">
        <v>21</v>
      </c>
      <c r="M66" s="232">
        <f>G66*(1+L66/100)</f>
        <v>0</v>
      </c>
      <c r="N66" s="232">
        <v>0.39182</v>
      </c>
      <c r="O66" s="232">
        <f>ROUND(E66*N66,2)</f>
        <v>5.88</v>
      </c>
      <c r="P66" s="232">
        <v>0</v>
      </c>
      <c r="Q66" s="232">
        <f>ROUND(E66*P66,2)</f>
        <v>0</v>
      </c>
      <c r="R66" s="232" t="s">
        <v>190</v>
      </c>
      <c r="S66" s="232" t="s">
        <v>122</v>
      </c>
      <c r="T66" s="233" t="s">
        <v>123</v>
      </c>
      <c r="U66" s="217">
        <v>3.3000000000000002E-2</v>
      </c>
      <c r="V66" s="217">
        <f>ROUND(E66*U66,2)</f>
        <v>0.5</v>
      </c>
      <c r="W66" s="217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124</v>
      </c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 x14ac:dyDescent="0.2">
      <c r="A67" s="215"/>
      <c r="B67" s="216"/>
      <c r="C67" s="248" t="s">
        <v>191</v>
      </c>
      <c r="D67" s="234"/>
      <c r="E67" s="234"/>
      <c r="F67" s="234"/>
      <c r="G67" s="234"/>
      <c r="H67" s="217"/>
      <c r="I67" s="217"/>
      <c r="J67" s="217"/>
      <c r="K67" s="217"/>
      <c r="L67" s="217"/>
      <c r="M67" s="217"/>
      <c r="N67" s="217"/>
      <c r="O67" s="217"/>
      <c r="P67" s="217"/>
      <c r="Q67" s="217"/>
      <c r="R67" s="217"/>
      <c r="S67" s="217"/>
      <c r="T67" s="217"/>
      <c r="U67" s="217"/>
      <c r="V67" s="217"/>
      <c r="W67" s="217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126</v>
      </c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ht="22.5" outlineLevel="1" x14ac:dyDescent="0.2">
      <c r="A68" s="227">
        <v>20</v>
      </c>
      <c r="B68" s="228" t="s">
        <v>194</v>
      </c>
      <c r="C68" s="247" t="s">
        <v>195</v>
      </c>
      <c r="D68" s="229" t="s">
        <v>162</v>
      </c>
      <c r="E68" s="230">
        <v>322</v>
      </c>
      <c r="F68" s="231"/>
      <c r="G68" s="232">
        <f>ROUND(E68*F68,2)</f>
        <v>0</v>
      </c>
      <c r="H68" s="231"/>
      <c r="I68" s="232">
        <f>ROUND(E68*H68,2)</f>
        <v>0</v>
      </c>
      <c r="J68" s="231"/>
      <c r="K68" s="232">
        <f>ROUND(E68*J68,2)</f>
        <v>0</v>
      </c>
      <c r="L68" s="232">
        <v>21</v>
      </c>
      <c r="M68" s="232">
        <f>G68*(1+L68/100)</f>
        <v>0</v>
      </c>
      <c r="N68" s="232">
        <v>0.36834</v>
      </c>
      <c r="O68" s="232">
        <f>ROUND(E68*N68,2)</f>
        <v>118.61</v>
      </c>
      <c r="P68" s="232">
        <v>0</v>
      </c>
      <c r="Q68" s="232">
        <f>ROUND(E68*P68,2)</f>
        <v>0</v>
      </c>
      <c r="R68" s="232" t="s">
        <v>190</v>
      </c>
      <c r="S68" s="232" t="s">
        <v>122</v>
      </c>
      <c r="T68" s="233" t="s">
        <v>123</v>
      </c>
      <c r="U68" s="217">
        <v>3.3000000000000002E-2</v>
      </c>
      <c r="V68" s="217">
        <f>ROUND(E68*U68,2)</f>
        <v>10.63</v>
      </c>
      <c r="W68" s="217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124</v>
      </c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 x14ac:dyDescent="0.2">
      <c r="A69" s="215"/>
      <c r="B69" s="216"/>
      <c r="C69" s="248" t="s">
        <v>191</v>
      </c>
      <c r="D69" s="234"/>
      <c r="E69" s="234"/>
      <c r="F69" s="234"/>
      <c r="G69" s="234"/>
      <c r="H69" s="217"/>
      <c r="I69" s="217"/>
      <c r="J69" s="217"/>
      <c r="K69" s="217"/>
      <c r="L69" s="217"/>
      <c r="M69" s="217"/>
      <c r="N69" s="217"/>
      <c r="O69" s="217"/>
      <c r="P69" s="217"/>
      <c r="Q69" s="217"/>
      <c r="R69" s="217"/>
      <c r="S69" s="217"/>
      <c r="T69" s="217"/>
      <c r="U69" s="217"/>
      <c r="V69" s="217"/>
      <c r="W69" s="217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126</v>
      </c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 x14ac:dyDescent="0.2">
      <c r="A70" s="215"/>
      <c r="B70" s="216"/>
      <c r="C70" s="249" t="s">
        <v>196</v>
      </c>
      <c r="D70" s="218"/>
      <c r="E70" s="219">
        <v>350</v>
      </c>
      <c r="F70" s="217"/>
      <c r="G70" s="217"/>
      <c r="H70" s="217"/>
      <c r="I70" s="217"/>
      <c r="J70" s="217"/>
      <c r="K70" s="217"/>
      <c r="L70" s="217"/>
      <c r="M70" s="217"/>
      <c r="N70" s="217"/>
      <c r="O70" s="217"/>
      <c r="P70" s="217"/>
      <c r="Q70" s="217"/>
      <c r="R70" s="217"/>
      <c r="S70" s="217"/>
      <c r="T70" s="217"/>
      <c r="U70" s="217"/>
      <c r="V70" s="217"/>
      <c r="W70" s="217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128</v>
      </c>
      <c r="AH70" s="208">
        <v>0</v>
      </c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 x14ac:dyDescent="0.2">
      <c r="A71" s="215"/>
      <c r="B71" s="216"/>
      <c r="C71" s="249" t="s">
        <v>129</v>
      </c>
      <c r="D71" s="218"/>
      <c r="E71" s="219"/>
      <c r="F71" s="217"/>
      <c r="G71" s="217"/>
      <c r="H71" s="217"/>
      <c r="I71" s="217"/>
      <c r="J71" s="217"/>
      <c r="K71" s="217"/>
      <c r="L71" s="217"/>
      <c r="M71" s="217"/>
      <c r="N71" s="217"/>
      <c r="O71" s="217"/>
      <c r="P71" s="217"/>
      <c r="Q71" s="217"/>
      <c r="R71" s="217"/>
      <c r="S71" s="217"/>
      <c r="T71" s="217"/>
      <c r="U71" s="217"/>
      <c r="V71" s="217"/>
      <c r="W71" s="217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128</v>
      </c>
      <c r="AH71" s="208">
        <v>0</v>
      </c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 x14ac:dyDescent="0.2">
      <c r="A72" s="215"/>
      <c r="B72" s="216"/>
      <c r="C72" s="249" t="s">
        <v>197</v>
      </c>
      <c r="D72" s="218"/>
      <c r="E72" s="219">
        <v>-28</v>
      </c>
      <c r="F72" s="217"/>
      <c r="G72" s="217"/>
      <c r="H72" s="217"/>
      <c r="I72" s="217"/>
      <c r="J72" s="217"/>
      <c r="K72" s="217"/>
      <c r="L72" s="217"/>
      <c r="M72" s="217"/>
      <c r="N72" s="217"/>
      <c r="O72" s="217"/>
      <c r="P72" s="217"/>
      <c r="Q72" s="217"/>
      <c r="R72" s="217"/>
      <c r="S72" s="217"/>
      <c r="T72" s="217"/>
      <c r="U72" s="217"/>
      <c r="V72" s="217"/>
      <c r="W72" s="217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128</v>
      </c>
      <c r="AH72" s="208">
        <v>0</v>
      </c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outlineLevel="1" x14ac:dyDescent="0.2">
      <c r="A73" s="227">
        <v>21</v>
      </c>
      <c r="B73" s="228" t="s">
        <v>198</v>
      </c>
      <c r="C73" s="247" t="s">
        <v>199</v>
      </c>
      <c r="D73" s="229" t="s">
        <v>162</v>
      </c>
      <c r="E73" s="230">
        <v>144.86199999999999</v>
      </c>
      <c r="F73" s="231"/>
      <c r="G73" s="232">
        <f>ROUND(E73*F73,2)</f>
        <v>0</v>
      </c>
      <c r="H73" s="231"/>
      <c r="I73" s="232">
        <f>ROUND(E73*H73,2)</f>
        <v>0</v>
      </c>
      <c r="J73" s="231"/>
      <c r="K73" s="232">
        <f>ROUND(E73*J73,2)</f>
        <v>0</v>
      </c>
      <c r="L73" s="232">
        <v>21</v>
      </c>
      <c r="M73" s="232">
        <f>G73*(1+L73/100)</f>
        <v>0</v>
      </c>
      <c r="N73" s="232">
        <v>0.27799000000000001</v>
      </c>
      <c r="O73" s="232">
        <f>ROUND(E73*N73,2)</f>
        <v>40.270000000000003</v>
      </c>
      <c r="P73" s="232">
        <v>0</v>
      </c>
      <c r="Q73" s="232">
        <f>ROUND(E73*P73,2)</f>
        <v>0</v>
      </c>
      <c r="R73" s="232" t="s">
        <v>190</v>
      </c>
      <c r="S73" s="232" t="s">
        <v>122</v>
      </c>
      <c r="T73" s="233" t="s">
        <v>123</v>
      </c>
      <c r="U73" s="217">
        <v>5.8999999999999997E-2</v>
      </c>
      <c r="V73" s="217">
        <f>ROUND(E73*U73,2)</f>
        <v>8.5500000000000007</v>
      </c>
      <c r="W73" s="217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124</v>
      </c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 x14ac:dyDescent="0.2">
      <c r="A74" s="215"/>
      <c r="B74" s="216"/>
      <c r="C74" s="248" t="s">
        <v>191</v>
      </c>
      <c r="D74" s="234"/>
      <c r="E74" s="234"/>
      <c r="F74" s="234"/>
      <c r="G74" s="234"/>
      <c r="H74" s="217"/>
      <c r="I74" s="217"/>
      <c r="J74" s="217"/>
      <c r="K74" s="217"/>
      <c r="L74" s="217"/>
      <c r="M74" s="217"/>
      <c r="N74" s="217"/>
      <c r="O74" s="217"/>
      <c r="P74" s="217"/>
      <c r="Q74" s="217"/>
      <c r="R74" s="217"/>
      <c r="S74" s="217"/>
      <c r="T74" s="217"/>
      <c r="U74" s="217"/>
      <c r="V74" s="217"/>
      <c r="W74" s="217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126</v>
      </c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 x14ac:dyDescent="0.2">
      <c r="A75" s="215"/>
      <c r="B75" s="216"/>
      <c r="C75" s="249" t="s">
        <v>200</v>
      </c>
      <c r="D75" s="218"/>
      <c r="E75" s="219">
        <v>157.09</v>
      </c>
      <c r="F75" s="217"/>
      <c r="G75" s="217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217"/>
      <c r="W75" s="217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128</v>
      </c>
      <c r="AH75" s="208">
        <v>0</v>
      </c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 x14ac:dyDescent="0.2">
      <c r="A76" s="215"/>
      <c r="B76" s="216"/>
      <c r="C76" s="249" t="s">
        <v>129</v>
      </c>
      <c r="D76" s="218"/>
      <c r="E76" s="219"/>
      <c r="F76" s="217"/>
      <c r="G76" s="217"/>
      <c r="H76" s="217"/>
      <c r="I76" s="217"/>
      <c r="J76" s="217"/>
      <c r="K76" s="217"/>
      <c r="L76" s="217"/>
      <c r="M76" s="217"/>
      <c r="N76" s="217"/>
      <c r="O76" s="217"/>
      <c r="P76" s="217"/>
      <c r="Q76" s="217"/>
      <c r="R76" s="217"/>
      <c r="S76" s="217"/>
      <c r="T76" s="217"/>
      <c r="U76" s="217"/>
      <c r="V76" s="217"/>
      <c r="W76" s="217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128</v>
      </c>
      <c r="AH76" s="208">
        <v>0</v>
      </c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 x14ac:dyDescent="0.2">
      <c r="A77" s="215"/>
      <c r="B77" s="216"/>
      <c r="C77" s="249" t="s">
        <v>201</v>
      </c>
      <c r="D77" s="218"/>
      <c r="E77" s="219">
        <v>-12.23</v>
      </c>
      <c r="F77" s="217"/>
      <c r="G77" s="217"/>
      <c r="H77" s="217"/>
      <c r="I77" s="217"/>
      <c r="J77" s="217"/>
      <c r="K77" s="217"/>
      <c r="L77" s="217"/>
      <c r="M77" s="217"/>
      <c r="N77" s="217"/>
      <c r="O77" s="217"/>
      <c r="P77" s="217"/>
      <c r="Q77" s="217"/>
      <c r="R77" s="217"/>
      <c r="S77" s="217"/>
      <c r="T77" s="217"/>
      <c r="U77" s="217"/>
      <c r="V77" s="217"/>
      <c r="W77" s="217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128</v>
      </c>
      <c r="AH77" s="208">
        <v>0</v>
      </c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x14ac:dyDescent="0.2">
      <c r="A78" s="221" t="s">
        <v>116</v>
      </c>
      <c r="B78" s="222" t="s">
        <v>79</v>
      </c>
      <c r="C78" s="246" t="s">
        <v>80</v>
      </c>
      <c r="D78" s="223"/>
      <c r="E78" s="224"/>
      <c r="F78" s="225"/>
      <c r="G78" s="225">
        <f>SUMIF(AG79:AG85,"&lt;&gt;NOR",G79:G85)</f>
        <v>0</v>
      </c>
      <c r="H78" s="225"/>
      <c r="I78" s="225">
        <f>SUM(I79:I85)</f>
        <v>0</v>
      </c>
      <c r="J78" s="225"/>
      <c r="K78" s="225">
        <f>SUM(K79:K85)</f>
        <v>0</v>
      </c>
      <c r="L78" s="225"/>
      <c r="M78" s="225">
        <f>SUM(M79:M85)</f>
        <v>0</v>
      </c>
      <c r="N78" s="225"/>
      <c r="O78" s="225">
        <f>SUM(O79:O85)</f>
        <v>164.32</v>
      </c>
      <c r="P78" s="225"/>
      <c r="Q78" s="225">
        <f>SUM(Q79:Q85)</f>
        <v>0</v>
      </c>
      <c r="R78" s="225"/>
      <c r="S78" s="225"/>
      <c r="T78" s="226"/>
      <c r="U78" s="220"/>
      <c r="V78" s="220">
        <f>SUM(V79:V85)</f>
        <v>12.799999999999999</v>
      </c>
      <c r="W78" s="220"/>
      <c r="AG78" t="s">
        <v>117</v>
      </c>
    </row>
    <row r="79" spans="1:60" ht="22.5" outlineLevel="1" x14ac:dyDescent="0.2">
      <c r="A79" s="227">
        <v>22</v>
      </c>
      <c r="B79" s="228" t="s">
        <v>202</v>
      </c>
      <c r="C79" s="247" t="s">
        <v>203</v>
      </c>
      <c r="D79" s="229" t="s">
        <v>162</v>
      </c>
      <c r="E79" s="230">
        <v>21</v>
      </c>
      <c r="F79" s="231"/>
      <c r="G79" s="232">
        <f>ROUND(E79*F79,2)</f>
        <v>0</v>
      </c>
      <c r="H79" s="231"/>
      <c r="I79" s="232">
        <f>ROUND(E79*H79,2)</f>
        <v>0</v>
      </c>
      <c r="J79" s="231"/>
      <c r="K79" s="232">
        <f>ROUND(E79*J79,2)</f>
        <v>0</v>
      </c>
      <c r="L79" s="232">
        <v>21</v>
      </c>
      <c r="M79" s="232">
        <f>G79*(1+L79/100)</f>
        <v>0</v>
      </c>
      <c r="N79" s="232">
        <v>0.441</v>
      </c>
      <c r="O79" s="232">
        <f>ROUND(E79*N79,2)</f>
        <v>9.26</v>
      </c>
      <c r="P79" s="232">
        <v>0</v>
      </c>
      <c r="Q79" s="232">
        <f>ROUND(E79*P79,2)</f>
        <v>0</v>
      </c>
      <c r="R79" s="232" t="s">
        <v>190</v>
      </c>
      <c r="S79" s="232" t="s">
        <v>122</v>
      </c>
      <c r="T79" s="233" t="s">
        <v>123</v>
      </c>
      <c r="U79" s="217">
        <v>2.9000000000000001E-2</v>
      </c>
      <c r="V79" s="217">
        <f>ROUND(E79*U79,2)</f>
        <v>0.61</v>
      </c>
      <c r="W79" s="217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124</v>
      </c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 x14ac:dyDescent="0.2">
      <c r="A80" s="215"/>
      <c r="B80" s="216"/>
      <c r="C80" s="249" t="s">
        <v>204</v>
      </c>
      <c r="D80" s="218"/>
      <c r="E80" s="219">
        <v>21</v>
      </c>
      <c r="F80" s="217"/>
      <c r="G80" s="217"/>
      <c r="H80" s="217"/>
      <c r="I80" s="217"/>
      <c r="J80" s="217"/>
      <c r="K80" s="217"/>
      <c r="L80" s="217"/>
      <c r="M80" s="217"/>
      <c r="N80" s="217"/>
      <c r="O80" s="217"/>
      <c r="P80" s="217"/>
      <c r="Q80" s="217"/>
      <c r="R80" s="217"/>
      <c r="S80" s="217"/>
      <c r="T80" s="217"/>
      <c r="U80" s="217"/>
      <c r="V80" s="217"/>
      <c r="W80" s="217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128</v>
      </c>
      <c r="AH80" s="208">
        <v>0</v>
      </c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ht="22.5" outlineLevel="1" x14ac:dyDescent="0.2">
      <c r="A81" s="227">
        <v>23</v>
      </c>
      <c r="B81" s="228" t="s">
        <v>205</v>
      </c>
      <c r="C81" s="247" t="s">
        <v>206</v>
      </c>
      <c r="D81" s="229" t="s">
        <v>162</v>
      </c>
      <c r="E81" s="230">
        <v>468.8</v>
      </c>
      <c r="F81" s="231"/>
      <c r="G81" s="232">
        <f>ROUND(E81*F81,2)</f>
        <v>0</v>
      </c>
      <c r="H81" s="231"/>
      <c r="I81" s="232">
        <f>ROUND(E81*H81,2)</f>
        <v>0</v>
      </c>
      <c r="J81" s="231"/>
      <c r="K81" s="232">
        <f>ROUND(E81*J81,2)</f>
        <v>0</v>
      </c>
      <c r="L81" s="232">
        <v>21</v>
      </c>
      <c r="M81" s="232">
        <f>G81*(1+L81/100)</f>
        <v>0</v>
      </c>
      <c r="N81" s="232">
        <v>0.33074999999999999</v>
      </c>
      <c r="O81" s="232">
        <f>ROUND(E81*N81,2)</f>
        <v>155.06</v>
      </c>
      <c r="P81" s="232">
        <v>0</v>
      </c>
      <c r="Q81" s="232">
        <f>ROUND(E81*P81,2)</f>
        <v>0</v>
      </c>
      <c r="R81" s="232" t="s">
        <v>190</v>
      </c>
      <c r="S81" s="232" t="s">
        <v>122</v>
      </c>
      <c r="T81" s="233" t="s">
        <v>123</v>
      </c>
      <c r="U81" s="217">
        <v>2.5999999999999999E-2</v>
      </c>
      <c r="V81" s="217">
        <f>ROUND(E81*U81,2)</f>
        <v>12.19</v>
      </c>
      <c r="W81" s="217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124</v>
      </c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outlineLevel="1" x14ac:dyDescent="0.2">
      <c r="A82" s="215"/>
      <c r="B82" s="216"/>
      <c r="C82" s="249" t="s">
        <v>207</v>
      </c>
      <c r="D82" s="218"/>
      <c r="E82" s="219">
        <v>490</v>
      </c>
      <c r="F82" s="217"/>
      <c r="G82" s="217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128</v>
      </c>
      <c r="AH82" s="208">
        <v>0</v>
      </c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 x14ac:dyDescent="0.2">
      <c r="A83" s="215"/>
      <c r="B83" s="216"/>
      <c r="C83" s="249" t="s">
        <v>208</v>
      </c>
      <c r="D83" s="218"/>
      <c r="E83" s="219">
        <v>18</v>
      </c>
      <c r="F83" s="217"/>
      <c r="G83" s="217"/>
      <c r="H83" s="217"/>
      <c r="I83" s="217"/>
      <c r="J83" s="217"/>
      <c r="K83" s="217"/>
      <c r="L83" s="217"/>
      <c r="M83" s="217"/>
      <c r="N83" s="217"/>
      <c r="O83" s="217"/>
      <c r="P83" s="217"/>
      <c r="Q83" s="217"/>
      <c r="R83" s="217"/>
      <c r="S83" s="217"/>
      <c r="T83" s="217"/>
      <c r="U83" s="217"/>
      <c r="V83" s="217"/>
      <c r="W83" s="217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128</v>
      </c>
      <c r="AH83" s="208">
        <v>0</v>
      </c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outlineLevel="1" x14ac:dyDescent="0.2">
      <c r="A84" s="215"/>
      <c r="B84" s="216"/>
      <c r="C84" s="249" t="s">
        <v>129</v>
      </c>
      <c r="D84" s="218"/>
      <c r="E84" s="219"/>
      <c r="F84" s="217"/>
      <c r="G84" s="217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128</v>
      </c>
      <c r="AH84" s="208">
        <v>0</v>
      </c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 x14ac:dyDescent="0.2">
      <c r="A85" s="215"/>
      <c r="B85" s="216"/>
      <c r="C85" s="249" t="s">
        <v>178</v>
      </c>
      <c r="D85" s="218"/>
      <c r="E85" s="219">
        <v>-39.200000000000003</v>
      </c>
      <c r="F85" s="217"/>
      <c r="G85" s="217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128</v>
      </c>
      <c r="AH85" s="208">
        <v>0</v>
      </c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x14ac:dyDescent="0.2">
      <c r="A86" s="221" t="s">
        <v>116</v>
      </c>
      <c r="B86" s="222" t="s">
        <v>81</v>
      </c>
      <c r="C86" s="246" t="s">
        <v>82</v>
      </c>
      <c r="D86" s="223"/>
      <c r="E86" s="224"/>
      <c r="F86" s="225"/>
      <c r="G86" s="225">
        <f>SUMIF(AG87:AG95,"&lt;&gt;NOR",G87:G95)</f>
        <v>0</v>
      </c>
      <c r="H86" s="225"/>
      <c r="I86" s="225">
        <f>SUM(I87:I95)</f>
        <v>0</v>
      </c>
      <c r="J86" s="225"/>
      <c r="K86" s="225">
        <f>SUM(K87:K95)</f>
        <v>0</v>
      </c>
      <c r="L86" s="225"/>
      <c r="M86" s="225">
        <f>SUM(M87:M95)</f>
        <v>0</v>
      </c>
      <c r="N86" s="225"/>
      <c r="O86" s="225">
        <f>SUM(O87:O95)</f>
        <v>23.16</v>
      </c>
      <c r="P86" s="225"/>
      <c r="Q86" s="225">
        <f>SUM(Q87:Q95)</f>
        <v>0</v>
      </c>
      <c r="R86" s="225"/>
      <c r="S86" s="225"/>
      <c r="T86" s="226"/>
      <c r="U86" s="220"/>
      <c r="V86" s="220">
        <f>SUM(V87:V95)</f>
        <v>55.81</v>
      </c>
      <c r="W86" s="220"/>
      <c r="AG86" t="s">
        <v>117</v>
      </c>
    </row>
    <row r="87" spans="1:60" outlineLevel="1" x14ac:dyDescent="0.2">
      <c r="A87" s="227">
        <v>24</v>
      </c>
      <c r="B87" s="228" t="s">
        <v>209</v>
      </c>
      <c r="C87" s="247" t="s">
        <v>210</v>
      </c>
      <c r="D87" s="229" t="s">
        <v>162</v>
      </c>
      <c r="E87" s="230">
        <v>46.2</v>
      </c>
      <c r="F87" s="231"/>
      <c r="G87" s="232">
        <f>ROUND(E87*F87,2)</f>
        <v>0</v>
      </c>
      <c r="H87" s="231"/>
      <c r="I87" s="232">
        <f>ROUND(E87*H87,2)</f>
        <v>0</v>
      </c>
      <c r="J87" s="231"/>
      <c r="K87" s="232">
        <f>ROUND(E87*J87,2)</f>
        <v>0</v>
      </c>
      <c r="L87" s="232">
        <v>21</v>
      </c>
      <c r="M87" s="232">
        <f>G87*(1+L87/100)</f>
        <v>0</v>
      </c>
      <c r="N87" s="232">
        <v>0.30131999999999998</v>
      </c>
      <c r="O87" s="232">
        <f>ROUND(E87*N87,2)</f>
        <v>13.92</v>
      </c>
      <c r="P87" s="232">
        <v>0</v>
      </c>
      <c r="Q87" s="232">
        <f>ROUND(E87*P87,2)</f>
        <v>0</v>
      </c>
      <c r="R87" s="232" t="s">
        <v>190</v>
      </c>
      <c r="S87" s="232" t="s">
        <v>122</v>
      </c>
      <c r="T87" s="233" t="s">
        <v>123</v>
      </c>
      <c r="U87" s="217">
        <v>1.208</v>
      </c>
      <c r="V87" s="217">
        <f>ROUND(E87*U87,2)</f>
        <v>55.81</v>
      </c>
      <c r="W87" s="217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124</v>
      </c>
      <c r="AH87" s="208"/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 x14ac:dyDescent="0.2">
      <c r="A88" s="215"/>
      <c r="B88" s="216"/>
      <c r="C88" s="248" t="s">
        <v>211</v>
      </c>
      <c r="D88" s="234"/>
      <c r="E88" s="234"/>
      <c r="F88" s="234"/>
      <c r="G88" s="234"/>
      <c r="H88" s="217"/>
      <c r="I88" s="217"/>
      <c r="J88" s="217"/>
      <c r="K88" s="217"/>
      <c r="L88" s="217"/>
      <c r="M88" s="217"/>
      <c r="N88" s="217"/>
      <c r="O88" s="217"/>
      <c r="P88" s="217"/>
      <c r="Q88" s="217"/>
      <c r="R88" s="217"/>
      <c r="S88" s="217"/>
      <c r="T88" s="217"/>
      <c r="U88" s="217"/>
      <c r="V88" s="217"/>
      <c r="W88" s="217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126</v>
      </c>
      <c r="AH88" s="208"/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 x14ac:dyDescent="0.2">
      <c r="A89" s="215"/>
      <c r="B89" s="216"/>
      <c r="C89" s="249" t="s">
        <v>212</v>
      </c>
      <c r="D89" s="218"/>
      <c r="E89" s="219">
        <v>50</v>
      </c>
      <c r="F89" s="217"/>
      <c r="G89" s="217"/>
      <c r="H89" s="217"/>
      <c r="I89" s="217"/>
      <c r="J89" s="217"/>
      <c r="K89" s="217"/>
      <c r="L89" s="217"/>
      <c r="M89" s="217"/>
      <c r="N89" s="217"/>
      <c r="O89" s="217"/>
      <c r="P89" s="217"/>
      <c r="Q89" s="217"/>
      <c r="R89" s="217"/>
      <c r="S89" s="217"/>
      <c r="T89" s="217"/>
      <c r="U89" s="217"/>
      <c r="V89" s="217"/>
      <c r="W89" s="217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128</v>
      </c>
      <c r="AH89" s="208">
        <v>0</v>
      </c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outlineLevel="1" x14ac:dyDescent="0.2">
      <c r="A90" s="215"/>
      <c r="B90" s="216"/>
      <c r="C90" s="249" t="s">
        <v>129</v>
      </c>
      <c r="D90" s="218"/>
      <c r="E90" s="219"/>
      <c r="F90" s="217"/>
      <c r="G90" s="217"/>
      <c r="H90" s="217"/>
      <c r="I90" s="217"/>
      <c r="J90" s="217"/>
      <c r="K90" s="217"/>
      <c r="L90" s="217"/>
      <c r="M90" s="217"/>
      <c r="N90" s="217"/>
      <c r="O90" s="217"/>
      <c r="P90" s="217"/>
      <c r="Q90" s="217"/>
      <c r="R90" s="217"/>
      <c r="S90" s="217"/>
      <c r="T90" s="217"/>
      <c r="U90" s="217"/>
      <c r="V90" s="217"/>
      <c r="W90" s="217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128</v>
      </c>
      <c r="AH90" s="208">
        <v>0</v>
      </c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 x14ac:dyDescent="0.2">
      <c r="A91" s="215"/>
      <c r="B91" s="216"/>
      <c r="C91" s="249" t="s">
        <v>213</v>
      </c>
      <c r="D91" s="218"/>
      <c r="E91" s="219">
        <v>-3.8</v>
      </c>
      <c r="F91" s="217"/>
      <c r="G91" s="217"/>
      <c r="H91" s="217"/>
      <c r="I91" s="217"/>
      <c r="J91" s="217"/>
      <c r="K91" s="217"/>
      <c r="L91" s="217"/>
      <c r="M91" s="217"/>
      <c r="N91" s="217"/>
      <c r="O91" s="217"/>
      <c r="P91" s="217"/>
      <c r="Q91" s="217"/>
      <c r="R91" s="217"/>
      <c r="S91" s="217"/>
      <c r="T91" s="217"/>
      <c r="U91" s="217"/>
      <c r="V91" s="217"/>
      <c r="W91" s="217"/>
      <c r="X91" s="208"/>
      <c r="Y91" s="208"/>
      <c r="Z91" s="208"/>
      <c r="AA91" s="208"/>
      <c r="AB91" s="208"/>
      <c r="AC91" s="208"/>
      <c r="AD91" s="208"/>
      <c r="AE91" s="208"/>
      <c r="AF91" s="208"/>
      <c r="AG91" s="208" t="s">
        <v>128</v>
      </c>
      <c r="AH91" s="208">
        <v>0</v>
      </c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outlineLevel="1" x14ac:dyDescent="0.2">
      <c r="A92" s="227">
        <v>25</v>
      </c>
      <c r="B92" s="228" t="s">
        <v>214</v>
      </c>
      <c r="C92" s="247" t="s">
        <v>215</v>
      </c>
      <c r="D92" s="229" t="s">
        <v>162</v>
      </c>
      <c r="E92" s="230">
        <v>46.2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21</v>
      </c>
      <c r="M92" s="232">
        <f>G92*(1+L92/100)</f>
        <v>0</v>
      </c>
      <c r="N92" s="232">
        <v>0.2</v>
      </c>
      <c r="O92" s="232">
        <f>ROUND(E92*N92,2)</f>
        <v>9.24</v>
      </c>
      <c r="P92" s="232">
        <v>0</v>
      </c>
      <c r="Q92" s="232">
        <f>ROUND(E92*P92,2)</f>
        <v>0</v>
      </c>
      <c r="R92" s="232" t="s">
        <v>170</v>
      </c>
      <c r="S92" s="232" t="s">
        <v>122</v>
      </c>
      <c r="T92" s="233" t="s">
        <v>123</v>
      </c>
      <c r="U92" s="217">
        <v>0</v>
      </c>
      <c r="V92" s="217">
        <f>ROUND(E92*U92,2)</f>
        <v>0</v>
      </c>
      <c r="W92" s="217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171</v>
      </c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outlineLevel="1" x14ac:dyDescent="0.2">
      <c r="A93" s="215"/>
      <c r="B93" s="216"/>
      <c r="C93" s="249" t="s">
        <v>212</v>
      </c>
      <c r="D93" s="218"/>
      <c r="E93" s="219">
        <v>50</v>
      </c>
      <c r="F93" s="217"/>
      <c r="G93" s="217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217"/>
      <c r="U93" s="217"/>
      <c r="V93" s="217"/>
      <c r="W93" s="217"/>
      <c r="X93" s="208"/>
      <c r="Y93" s="208"/>
      <c r="Z93" s="208"/>
      <c r="AA93" s="208"/>
      <c r="AB93" s="208"/>
      <c r="AC93" s="208"/>
      <c r="AD93" s="208"/>
      <c r="AE93" s="208"/>
      <c r="AF93" s="208"/>
      <c r="AG93" s="208" t="s">
        <v>128</v>
      </c>
      <c r="AH93" s="208">
        <v>0</v>
      </c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outlineLevel="1" x14ac:dyDescent="0.2">
      <c r="A94" s="215"/>
      <c r="B94" s="216"/>
      <c r="C94" s="249" t="s">
        <v>129</v>
      </c>
      <c r="D94" s="218"/>
      <c r="E94" s="219"/>
      <c r="F94" s="217"/>
      <c r="G94" s="217"/>
      <c r="H94" s="217"/>
      <c r="I94" s="217"/>
      <c r="J94" s="217"/>
      <c r="K94" s="217"/>
      <c r="L94" s="217"/>
      <c r="M94" s="217"/>
      <c r="N94" s="217"/>
      <c r="O94" s="217"/>
      <c r="P94" s="217"/>
      <c r="Q94" s="217"/>
      <c r="R94" s="217"/>
      <c r="S94" s="217"/>
      <c r="T94" s="217"/>
      <c r="U94" s="217"/>
      <c r="V94" s="217"/>
      <c r="W94" s="217"/>
      <c r="X94" s="208"/>
      <c r="Y94" s="208"/>
      <c r="Z94" s="208"/>
      <c r="AA94" s="208"/>
      <c r="AB94" s="208"/>
      <c r="AC94" s="208"/>
      <c r="AD94" s="208"/>
      <c r="AE94" s="208"/>
      <c r="AF94" s="208"/>
      <c r="AG94" s="208" t="s">
        <v>128</v>
      </c>
      <c r="AH94" s="208">
        <v>0</v>
      </c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outlineLevel="1" x14ac:dyDescent="0.2">
      <c r="A95" s="215"/>
      <c r="B95" s="216"/>
      <c r="C95" s="249" t="s">
        <v>213</v>
      </c>
      <c r="D95" s="218"/>
      <c r="E95" s="219">
        <v>-3.8</v>
      </c>
      <c r="F95" s="217"/>
      <c r="G95" s="217"/>
      <c r="H95" s="217"/>
      <c r="I95" s="217"/>
      <c r="J95" s="217"/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128</v>
      </c>
      <c r="AH95" s="208">
        <v>0</v>
      </c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x14ac:dyDescent="0.2">
      <c r="A96" s="221" t="s">
        <v>116</v>
      </c>
      <c r="B96" s="222" t="s">
        <v>83</v>
      </c>
      <c r="C96" s="246" t="s">
        <v>84</v>
      </c>
      <c r="D96" s="223"/>
      <c r="E96" s="224"/>
      <c r="F96" s="225"/>
      <c r="G96" s="225">
        <f>SUMIF(AG97:AG98,"&lt;&gt;NOR",G97:G98)</f>
        <v>0</v>
      </c>
      <c r="H96" s="225"/>
      <c r="I96" s="225">
        <f>SUM(I97:I98)</f>
        <v>0</v>
      </c>
      <c r="J96" s="225"/>
      <c r="K96" s="225">
        <f>SUM(K97:K98)</f>
        <v>0</v>
      </c>
      <c r="L96" s="225"/>
      <c r="M96" s="225">
        <f>SUM(M97:M98)</f>
        <v>0</v>
      </c>
      <c r="N96" s="225"/>
      <c r="O96" s="225">
        <f>SUM(O97:O98)</f>
        <v>0.25</v>
      </c>
      <c r="P96" s="225"/>
      <c r="Q96" s="225">
        <f>SUM(Q97:Q98)</f>
        <v>0</v>
      </c>
      <c r="R96" s="225"/>
      <c r="S96" s="225"/>
      <c r="T96" s="226"/>
      <c r="U96" s="220"/>
      <c r="V96" s="220">
        <f>SUM(V97:V98)</f>
        <v>0.82</v>
      </c>
      <c r="W96" s="220"/>
      <c r="AG96" t="s">
        <v>117</v>
      </c>
    </row>
    <row r="97" spans="1:60" outlineLevel="1" x14ac:dyDescent="0.2">
      <c r="A97" s="227">
        <v>26</v>
      </c>
      <c r="B97" s="228" t="s">
        <v>216</v>
      </c>
      <c r="C97" s="247" t="s">
        <v>217</v>
      </c>
      <c r="D97" s="229" t="s">
        <v>136</v>
      </c>
      <c r="E97" s="230">
        <v>1</v>
      </c>
      <c r="F97" s="231"/>
      <c r="G97" s="232">
        <f>ROUND(E97*F97,2)</f>
        <v>0</v>
      </c>
      <c r="H97" s="231"/>
      <c r="I97" s="232">
        <f>ROUND(E97*H97,2)</f>
        <v>0</v>
      </c>
      <c r="J97" s="231"/>
      <c r="K97" s="232">
        <f>ROUND(E97*J97,2)</f>
        <v>0</v>
      </c>
      <c r="L97" s="232">
        <v>21</v>
      </c>
      <c r="M97" s="232">
        <f>G97*(1+L97/100)</f>
        <v>0</v>
      </c>
      <c r="N97" s="232">
        <v>0.25</v>
      </c>
      <c r="O97" s="232">
        <f>ROUND(E97*N97,2)</f>
        <v>0.25</v>
      </c>
      <c r="P97" s="232">
        <v>0</v>
      </c>
      <c r="Q97" s="232">
        <f>ROUND(E97*P97,2)</f>
        <v>0</v>
      </c>
      <c r="R97" s="232" t="s">
        <v>190</v>
      </c>
      <c r="S97" s="232" t="s">
        <v>122</v>
      </c>
      <c r="T97" s="233" t="s">
        <v>123</v>
      </c>
      <c r="U97" s="217">
        <v>0.81799999999999995</v>
      </c>
      <c r="V97" s="217">
        <f>ROUND(E97*U97,2)</f>
        <v>0.82</v>
      </c>
      <c r="W97" s="217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124</v>
      </c>
      <c r="AH97" s="208"/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 x14ac:dyDescent="0.2">
      <c r="A98" s="215"/>
      <c r="B98" s="216"/>
      <c r="C98" s="251" t="s">
        <v>218</v>
      </c>
      <c r="D98" s="243"/>
      <c r="E98" s="243"/>
      <c r="F98" s="243"/>
      <c r="G98" s="243"/>
      <c r="H98" s="217"/>
      <c r="I98" s="217"/>
      <c r="J98" s="217"/>
      <c r="K98" s="217"/>
      <c r="L98" s="217"/>
      <c r="M98" s="217"/>
      <c r="N98" s="217"/>
      <c r="O98" s="217"/>
      <c r="P98" s="217"/>
      <c r="Q98" s="217"/>
      <c r="R98" s="217"/>
      <c r="S98" s="217"/>
      <c r="T98" s="217"/>
      <c r="U98" s="217"/>
      <c r="V98" s="217"/>
      <c r="W98" s="217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219</v>
      </c>
      <c r="AH98" s="208"/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x14ac:dyDescent="0.2">
      <c r="A99" s="221" t="s">
        <v>116</v>
      </c>
      <c r="B99" s="222" t="s">
        <v>85</v>
      </c>
      <c r="C99" s="246" t="s">
        <v>86</v>
      </c>
      <c r="D99" s="223"/>
      <c r="E99" s="224"/>
      <c r="F99" s="225"/>
      <c r="G99" s="225">
        <f>SUMIF(AG100:AG102,"&lt;&gt;NOR",G100:G102)</f>
        <v>0</v>
      </c>
      <c r="H99" s="225"/>
      <c r="I99" s="225">
        <f>SUM(I100:I102)</f>
        <v>0</v>
      </c>
      <c r="J99" s="225"/>
      <c r="K99" s="225">
        <f>SUM(K100:K102)</f>
        <v>0</v>
      </c>
      <c r="L99" s="225"/>
      <c r="M99" s="225">
        <f>SUM(M100:M102)</f>
        <v>0</v>
      </c>
      <c r="N99" s="225"/>
      <c r="O99" s="225">
        <f>SUM(O100:O102)</f>
        <v>0</v>
      </c>
      <c r="P99" s="225"/>
      <c r="Q99" s="225">
        <f>SUM(Q100:Q102)</f>
        <v>0</v>
      </c>
      <c r="R99" s="225"/>
      <c r="S99" s="225"/>
      <c r="T99" s="226"/>
      <c r="U99" s="220"/>
      <c r="V99" s="220">
        <f>SUM(V100:V102)</f>
        <v>0.25</v>
      </c>
      <c r="W99" s="220"/>
      <c r="AG99" t="s">
        <v>117</v>
      </c>
    </row>
    <row r="100" spans="1:60" outlineLevel="1" x14ac:dyDescent="0.2">
      <c r="A100" s="227">
        <v>27</v>
      </c>
      <c r="B100" s="228" t="s">
        <v>220</v>
      </c>
      <c r="C100" s="247" t="s">
        <v>221</v>
      </c>
      <c r="D100" s="229" t="s">
        <v>136</v>
      </c>
      <c r="E100" s="230">
        <v>1</v>
      </c>
      <c r="F100" s="231"/>
      <c r="G100" s="232">
        <f>ROUND(E100*F100,2)</f>
        <v>0</v>
      </c>
      <c r="H100" s="231"/>
      <c r="I100" s="232">
        <f>ROUND(E100*H100,2)</f>
        <v>0</v>
      </c>
      <c r="J100" s="231"/>
      <c r="K100" s="232">
        <f>ROUND(E100*J100,2)</f>
        <v>0</v>
      </c>
      <c r="L100" s="232">
        <v>21</v>
      </c>
      <c r="M100" s="232">
        <f>G100*(1+L100/100)</f>
        <v>0</v>
      </c>
      <c r="N100" s="232">
        <v>0</v>
      </c>
      <c r="O100" s="232">
        <f>ROUND(E100*N100,2)</f>
        <v>0</v>
      </c>
      <c r="P100" s="232">
        <v>0</v>
      </c>
      <c r="Q100" s="232">
        <f>ROUND(E100*P100,2)</f>
        <v>0</v>
      </c>
      <c r="R100" s="232" t="s">
        <v>190</v>
      </c>
      <c r="S100" s="232" t="s">
        <v>122</v>
      </c>
      <c r="T100" s="233" t="s">
        <v>123</v>
      </c>
      <c r="U100" s="217">
        <v>0.25</v>
      </c>
      <c r="V100" s="217">
        <f>ROUND(E100*U100,2)</f>
        <v>0.25</v>
      </c>
      <c r="W100" s="217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124</v>
      </c>
      <c r="AH100" s="208"/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outlineLevel="1" x14ac:dyDescent="0.2">
      <c r="A101" s="215"/>
      <c r="B101" s="216"/>
      <c r="C101" s="248" t="s">
        <v>222</v>
      </c>
      <c r="D101" s="234"/>
      <c r="E101" s="234"/>
      <c r="F101" s="234"/>
      <c r="G101" s="234"/>
      <c r="H101" s="217"/>
      <c r="I101" s="217"/>
      <c r="J101" s="217"/>
      <c r="K101" s="217"/>
      <c r="L101" s="217"/>
      <c r="M101" s="217"/>
      <c r="N101" s="217"/>
      <c r="O101" s="217"/>
      <c r="P101" s="217"/>
      <c r="Q101" s="217"/>
      <c r="R101" s="217"/>
      <c r="S101" s="217"/>
      <c r="T101" s="217"/>
      <c r="U101" s="217"/>
      <c r="V101" s="217"/>
      <c r="W101" s="217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 t="s">
        <v>126</v>
      </c>
      <c r="AH101" s="208"/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 outlineLevel="1" x14ac:dyDescent="0.2">
      <c r="A102" s="215"/>
      <c r="B102" s="216"/>
      <c r="C102" s="252" t="s">
        <v>223</v>
      </c>
      <c r="D102" s="244"/>
      <c r="E102" s="244"/>
      <c r="F102" s="244"/>
      <c r="G102" s="244"/>
      <c r="H102" s="217"/>
      <c r="I102" s="217"/>
      <c r="J102" s="217"/>
      <c r="K102" s="217"/>
      <c r="L102" s="217"/>
      <c r="M102" s="217"/>
      <c r="N102" s="217"/>
      <c r="O102" s="217"/>
      <c r="P102" s="217"/>
      <c r="Q102" s="217"/>
      <c r="R102" s="217"/>
      <c r="S102" s="217"/>
      <c r="T102" s="217"/>
      <c r="U102" s="217"/>
      <c r="V102" s="217"/>
      <c r="W102" s="217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 t="s">
        <v>219</v>
      </c>
      <c r="AH102" s="208"/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spans="1:60" x14ac:dyDescent="0.2">
      <c r="A103" s="221" t="s">
        <v>116</v>
      </c>
      <c r="B103" s="222" t="s">
        <v>87</v>
      </c>
      <c r="C103" s="246" t="s">
        <v>88</v>
      </c>
      <c r="D103" s="223"/>
      <c r="E103" s="224"/>
      <c r="F103" s="225"/>
      <c r="G103" s="225">
        <f>SUMIF(AG104:AG107,"&lt;&gt;NOR",G104:G107)</f>
        <v>0</v>
      </c>
      <c r="H103" s="225"/>
      <c r="I103" s="225">
        <f>SUM(I104:I107)</f>
        <v>0</v>
      </c>
      <c r="J103" s="225"/>
      <c r="K103" s="225">
        <f>SUM(K104:K107)</f>
        <v>0</v>
      </c>
      <c r="L103" s="225"/>
      <c r="M103" s="225">
        <f>SUM(M104:M107)</f>
        <v>0</v>
      </c>
      <c r="N103" s="225"/>
      <c r="O103" s="225">
        <f>SUM(O104:O107)</f>
        <v>0</v>
      </c>
      <c r="P103" s="225"/>
      <c r="Q103" s="225">
        <f>SUM(Q104:Q107)</f>
        <v>0</v>
      </c>
      <c r="R103" s="225"/>
      <c r="S103" s="225"/>
      <c r="T103" s="226"/>
      <c r="U103" s="220"/>
      <c r="V103" s="220">
        <f>SUM(V104:V107)</f>
        <v>186.01</v>
      </c>
      <c r="W103" s="220"/>
      <c r="AG103" t="s">
        <v>117</v>
      </c>
    </row>
    <row r="104" spans="1:60" outlineLevel="1" x14ac:dyDescent="0.2">
      <c r="A104" s="227">
        <v>28</v>
      </c>
      <c r="B104" s="228" t="s">
        <v>224</v>
      </c>
      <c r="C104" s="247" t="s">
        <v>225</v>
      </c>
      <c r="D104" s="229" t="s">
        <v>226</v>
      </c>
      <c r="E104" s="230">
        <v>476.95</v>
      </c>
      <c r="F104" s="231"/>
      <c r="G104" s="232">
        <f>ROUND(E104*F104,2)</f>
        <v>0</v>
      </c>
      <c r="H104" s="231"/>
      <c r="I104" s="232">
        <f>ROUND(E104*H104,2)</f>
        <v>0</v>
      </c>
      <c r="J104" s="231"/>
      <c r="K104" s="232">
        <f>ROUND(E104*J104,2)</f>
        <v>0</v>
      </c>
      <c r="L104" s="232">
        <v>21</v>
      </c>
      <c r="M104" s="232">
        <f>G104*(1+L104/100)</f>
        <v>0</v>
      </c>
      <c r="N104" s="232">
        <v>0</v>
      </c>
      <c r="O104" s="232">
        <f>ROUND(E104*N104,2)</f>
        <v>0</v>
      </c>
      <c r="P104" s="232">
        <v>0</v>
      </c>
      <c r="Q104" s="232">
        <f>ROUND(E104*P104,2)</f>
        <v>0</v>
      </c>
      <c r="R104" s="232" t="s">
        <v>190</v>
      </c>
      <c r="S104" s="232" t="s">
        <v>122</v>
      </c>
      <c r="T104" s="233" t="s">
        <v>123</v>
      </c>
      <c r="U104" s="217">
        <v>0.39</v>
      </c>
      <c r="V104" s="217">
        <f>ROUND(E104*U104,2)</f>
        <v>186.01</v>
      </c>
      <c r="W104" s="217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 t="s">
        <v>124</v>
      </c>
      <c r="AH104" s="208"/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 outlineLevel="1" x14ac:dyDescent="0.2">
      <c r="A105" s="215"/>
      <c r="B105" s="216"/>
      <c r="C105" s="248" t="s">
        <v>227</v>
      </c>
      <c r="D105" s="234"/>
      <c r="E105" s="234"/>
      <c r="F105" s="234"/>
      <c r="G105" s="234"/>
      <c r="H105" s="217"/>
      <c r="I105" s="217"/>
      <c r="J105" s="217"/>
      <c r="K105" s="217"/>
      <c r="L105" s="217"/>
      <c r="M105" s="217"/>
      <c r="N105" s="217"/>
      <c r="O105" s="217"/>
      <c r="P105" s="217"/>
      <c r="Q105" s="217"/>
      <c r="R105" s="217"/>
      <c r="S105" s="217"/>
      <c r="T105" s="217"/>
      <c r="U105" s="217"/>
      <c r="V105" s="217"/>
      <c r="W105" s="217"/>
      <c r="X105" s="208"/>
      <c r="Y105" s="208"/>
      <c r="Z105" s="208"/>
      <c r="AA105" s="208"/>
      <c r="AB105" s="208"/>
      <c r="AC105" s="208"/>
      <c r="AD105" s="208"/>
      <c r="AE105" s="208"/>
      <c r="AF105" s="208"/>
      <c r="AG105" s="208" t="s">
        <v>126</v>
      </c>
      <c r="AH105" s="208"/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</row>
    <row r="106" spans="1:60" outlineLevel="1" x14ac:dyDescent="0.2">
      <c r="A106" s="215"/>
      <c r="B106" s="216"/>
      <c r="C106" s="249" t="s">
        <v>228</v>
      </c>
      <c r="D106" s="218"/>
      <c r="E106" s="219">
        <v>476.95</v>
      </c>
      <c r="F106" s="217"/>
      <c r="G106" s="217"/>
      <c r="H106" s="217"/>
      <c r="I106" s="217"/>
      <c r="J106" s="217"/>
      <c r="K106" s="217"/>
      <c r="L106" s="217"/>
      <c r="M106" s="217"/>
      <c r="N106" s="217"/>
      <c r="O106" s="217"/>
      <c r="P106" s="217"/>
      <c r="Q106" s="217"/>
      <c r="R106" s="217"/>
      <c r="S106" s="217"/>
      <c r="T106" s="217"/>
      <c r="U106" s="217"/>
      <c r="V106" s="217"/>
      <c r="W106" s="217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 t="s">
        <v>128</v>
      </c>
      <c r="AH106" s="208">
        <v>0</v>
      </c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spans="1:60" outlineLevel="1" x14ac:dyDescent="0.2">
      <c r="A107" s="215"/>
      <c r="B107" s="216"/>
      <c r="C107" s="249" t="s">
        <v>173</v>
      </c>
      <c r="D107" s="218"/>
      <c r="E107" s="219"/>
      <c r="F107" s="217"/>
      <c r="G107" s="217"/>
      <c r="H107" s="217"/>
      <c r="I107" s="217"/>
      <c r="J107" s="217"/>
      <c r="K107" s="217"/>
      <c r="L107" s="217"/>
      <c r="M107" s="217"/>
      <c r="N107" s="217"/>
      <c r="O107" s="217"/>
      <c r="P107" s="217"/>
      <c r="Q107" s="217"/>
      <c r="R107" s="217"/>
      <c r="S107" s="217"/>
      <c r="T107" s="217"/>
      <c r="U107" s="217"/>
      <c r="V107" s="217"/>
      <c r="W107" s="217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 t="s">
        <v>128</v>
      </c>
      <c r="AH107" s="208">
        <v>0</v>
      </c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spans="1:60" x14ac:dyDescent="0.2">
      <c r="A108" s="221" t="s">
        <v>116</v>
      </c>
      <c r="B108" s="222" t="s">
        <v>89</v>
      </c>
      <c r="C108" s="246" t="s">
        <v>27</v>
      </c>
      <c r="D108" s="223"/>
      <c r="E108" s="224"/>
      <c r="F108" s="225"/>
      <c r="G108" s="225">
        <f>SUMIF(AG109:AG112,"&lt;&gt;NOR",G109:G112)</f>
        <v>0</v>
      </c>
      <c r="H108" s="225"/>
      <c r="I108" s="225">
        <f>SUM(I109:I112)</f>
        <v>0</v>
      </c>
      <c r="J108" s="225"/>
      <c r="K108" s="225">
        <f>SUM(K109:K112)</f>
        <v>0</v>
      </c>
      <c r="L108" s="225"/>
      <c r="M108" s="225">
        <f>SUM(M109:M112)</f>
        <v>0</v>
      </c>
      <c r="N108" s="225"/>
      <c r="O108" s="225">
        <f>SUM(O109:O112)</f>
        <v>0</v>
      </c>
      <c r="P108" s="225"/>
      <c r="Q108" s="225">
        <f>SUM(Q109:Q112)</f>
        <v>0</v>
      </c>
      <c r="R108" s="225"/>
      <c r="S108" s="225"/>
      <c r="T108" s="226"/>
      <c r="U108" s="220"/>
      <c r="V108" s="220">
        <f>SUM(V109:V112)</f>
        <v>0</v>
      </c>
      <c r="W108" s="220"/>
      <c r="AG108" t="s">
        <v>117</v>
      </c>
    </row>
    <row r="109" spans="1:60" outlineLevel="1" x14ac:dyDescent="0.2">
      <c r="A109" s="236">
        <v>29</v>
      </c>
      <c r="B109" s="237" t="s">
        <v>229</v>
      </c>
      <c r="C109" s="250" t="s">
        <v>230</v>
      </c>
      <c r="D109" s="238" t="s">
        <v>231</v>
      </c>
      <c r="E109" s="239">
        <v>1</v>
      </c>
      <c r="F109" s="240"/>
      <c r="G109" s="241">
        <f>ROUND(E109*F109,2)</f>
        <v>0</v>
      </c>
      <c r="H109" s="240"/>
      <c r="I109" s="241">
        <f>ROUND(E109*H109,2)</f>
        <v>0</v>
      </c>
      <c r="J109" s="240"/>
      <c r="K109" s="241">
        <f>ROUND(E109*J109,2)</f>
        <v>0</v>
      </c>
      <c r="L109" s="241">
        <v>21</v>
      </c>
      <c r="M109" s="241">
        <f>G109*(1+L109/100)</f>
        <v>0</v>
      </c>
      <c r="N109" s="241">
        <v>0</v>
      </c>
      <c r="O109" s="241">
        <f>ROUND(E109*N109,2)</f>
        <v>0</v>
      </c>
      <c r="P109" s="241">
        <v>0</v>
      </c>
      <c r="Q109" s="241">
        <f>ROUND(E109*P109,2)</f>
        <v>0</v>
      </c>
      <c r="R109" s="241"/>
      <c r="S109" s="241" t="s">
        <v>122</v>
      </c>
      <c r="T109" s="242" t="s">
        <v>123</v>
      </c>
      <c r="U109" s="217">
        <v>0</v>
      </c>
      <c r="V109" s="217">
        <f>ROUND(E109*U109,2)</f>
        <v>0</v>
      </c>
      <c r="W109" s="217"/>
      <c r="X109" s="208"/>
      <c r="Y109" s="208"/>
      <c r="Z109" s="208"/>
      <c r="AA109" s="208"/>
      <c r="AB109" s="208"/>
      <c r="AC109" s="208"/>
      <c r="AD109" s="208"/>
      <c r="AE109" s="208"/>
      <c r="AF109" s="208"/>
      <c r="AG109" s="208" t="s">
        <v>232</v>
      </c>
      <c r="AH109" s="208"/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</row>
    <row r="110" spans="1:60" outlineLevel="1" x14ac:dyDescent="0.2">
      <c r="A110" s="236">
        <v>30</v>
      </c>
      <c r="B110" s="237" t="s">
        <v>233</v>
      </c>
      <c r="C110" s="250" t="s">
        <v>234</v>
      </c>
      <c r="D110" s="238" t="s">
        <v>231</v>
      </c>
      <c r="E110" s="239">
        <v>1</v>
      </c>
      <c r="F110" s="240"/>
      <c r="G110" s="241">
        <f>ROUND(E110*F110,2)</f>
        <v>0</v>
      </c>
      <c r="H110" s="240"/>
      <c r="I110" s="241">
        <f>ROUND(E110*H110,2)</f>
        <v>0</v>
      </c>
      <c r="J110" s="240"/>
      <c r="K110" s="241">
        <f>ROUND(E110*J110,2)</f>
        <v>0</v>
      </c>
      <c r="L110" s="241">
        <v>21</v>
      </c>
      <c r="M110" s="241">
        <f>G110*(1+L110/100)</f>
        <v>0</v>
      </c>
      <c r="N110" s="241">
        <v>0</v>
      </c>
      <c r="O110" s="241">
        <f>ROUND(E110*N110,2)</f>
        <v>0</v>
      </c>
      <c r="P110" s="241">
        <v>0</v>
      </c>
      <c r="Q110" s="241">
        <f>ROUND(E110*P110,2)</f>
        <v>0</v>
      </c>
      <c r="R110" s="241"/>
      <c r="S110" s="241" t="s">
        <v>122</v>
      </c>
      <c r="T110" s="242" t="s">
        <v>123</v>
      </c>
      <c r="U110" s="217">
        <v>0</v>
      </c>
      <c r="V110" s="217">
        <f>ROUND(E110*U110,2)</f>
        <v>0</v>
      </c>
      <c r="W110" s="217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 t="s">
        <v>232</v>
      </c>
      <c r="AH110" s="208"/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</row>
    <row r="111" spans="1:60" outlineLevel="1" x14ac:dyDescent="0.2">
      <c r="A111" s="236">
        <v>31</v>
      </c>
      <c r="B111" s="237" t="s">
        <v>235</v>
      </c>
      <c r="C111" s="250" t="s">
        <v>236</v>
      </c>
      <c r="D111" s="238" t="s">
        <v>231</v>
      </c>
      <c r="E111" s="239">
        <v>1</v>
      </c>
      <c r="F111" s="240"/>
      <c r="G111" s="241">
        <f>ROUND(E111*F111,2)</f>
        <v>0</v>
      </c>
      <c r="H111" s="240"/>
      <c r="I111" s="241">
        <f>ROUND(E111*H111,2)</f>
        <v>0</v>
      </c>
      <c r="J111" s="240"/>
      <c r="K111" s="241">
        <f>ROUND(E111*J111,2)</f>
        <v>0</v>
      </c>
      <c r="L111" s="241">
        <v>21</v>
      </c>
      <c r="M111" s="241">
        <f>G111*(1+L111/100)</f>
        <v>0</v>
      </c>
      <c r="N111" s="241">
        <v>0</v>
      </c>
      <c r="O111" s="241">
        <f>ROUND(E111*N111,2)</f>
        <v>0</v>
      </c>
      <c r="P111" s="241">
        <v>0</v>
      </c>
      <c r="Q111" s="241">
        <f>ROUND(E111*P111,2)</f>
        <v>0</v>
      </c>
      <c r="R111" s="241"/>
      <c r="S111" s="241" t="s">
        <v>122</v>
      </c>
      <c r="T111" s="242" t="s">
        <v>123</v>
      </c>
      <c r="U111" s="217">
        <v>0</v>
      </c>
      <c r="V111" s="217">
        <f>ROUND(E111*U111,2)</f>
        <v>0</v>
      </c>
      <c r="W111" s="217"/>
      <c r="X111" s="208"/>
      <c r="Y111" s="208"/>
      <c r="Z111" s="208"/>
      <c r="AA111" s="208"/>
      <c r="AB111" s="208"/>
      <c r="AC111" s="208"/>
      <c r="AD111" s="208"/>
      <c r="AE111" s="208"/>
      <c r="AF111" s="208"/>
      <c r="AG111" s="208" t="s">
        <v>232</v>
      </c>
      <c r="AH111" s="208"/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08"/>
      <c r="BB111" s="208"/>
      <c r="BC111" s="208"/>
      <c r="BD111" s="208"/>
      <c r="BE111" s="208"/>
      <c r="BF111" s="208"/>
      <c r="BG111" s="208"/>
      <c r="BH111" s="208"/>
    </row>
    <row r="112" spans="1:60" outlineLevel="1" x14ac:dyDescent="0.2">
      <c r="A112" s="227">
        <v>32</v>
      </c>
      <c r="B112" s="228" t="s">
        <v>237</v>
      </c>
      <c r="C112" s="247" t="s">
        <v>238</v>
      </c>
      <c r="D112" s="229" t="s">
        <v>231</v>
      </c>
      <c r="E112" s="230">
        <v>1</v>
      </c>
      <c r="F112" s="231"/>
      <c r="G112" s="232">
        <f>ROUND(E112*F112,2)</f>
        <v>0</v>
      </c>
      <c r="H112" s="231"/>
      <c r="I112" s="232">
        <f>ROUND(E112*H112,2)</f>
        <v>0</v>
      </c>
      <c r="J112" s="231"/>
      <c r="K112" s="232">
        <f>ROUND(E112*J112,2)</f>
        <v>0</v>
      </c>
      <c r="L112" s="232">
        <v>21</v>
      </c>
      <c r="M112" s="232">
        <f>G112*(1+L112/100)</f>
        <v>0</v>
      </c>
      <c r="N112" s="232">
        <v>0</v>
      </c>
      <c r="O112" s="232">
        <f>ROUND(E112*N112,2)</f>
        <v>0</v>
      </c>
      <c r="P112" s="232">
        <v>0</v>
      </c>
      <c r="Q112" s="232">
        <f>ROUND(E112*P112,2)</f>
        <v>0</v>
      </c>
      <c r="R112" s="232"/>
      <c r="S112" s="232" t="s">
        <v>122</v>
      </c>
      <c r="T112" s="233" t="s">
        <v>123</v>
      </c>
      <c r="U112" s="217">
        <v>0</v>
      </c>
      <c r="V112" s="217">
        <f>ROUND(E112*U112,2)</f>
        <v>0</v>
      </c>
      <c r="W112" s="217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 t="s">
        <v>232</v>
      </c>
      <c r="AH112" s="208"/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</row>
    <row r="113" spans="1:33" x14ac:dyDescent="0.2">
      <c r="A113" s="5"/>
      <c r="B113" s="6"/>
      <c r="C113" s="253"/>
      <c r="D113" s="8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AE113">
        <v>15</v>
      </c>
      <c r="AF113">
        <v>21</v>
      </c>
    </row>
    <row r="114" spans="1:33" x14ac:dyDescent="0.2">
      <c r="A114" s="211"/>
      <c r="B114" s="212" t="s">
        <v>29</v>
      </c>
      <c r="C114" s="254"/>
      <c r="D114" s="213"/>
      <c r="E114" s="214"/>
      <c r="F114" s="214"/>
      <c r="G114" s="245">
        <f>G8+G17+G26+G32+G39+G60+G78+G86+G96+G99+G103+G108</f>
        <v>0</v>
      </c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AE114">
        <f>SUMIF(L7:L112,AE113,G7:G112)</f>
        <v>0</v>
      </c>
      <c r="AF114">
        <f>SUMIF(L7:L112,AF113,G7:G112)</f>
        <v>0</v>
      </c>
      <c r="AG114" t="s">
        <v>239</v>
      </c>
    </row>
    <row r="115" spans="1:33" x14ac:dyDescent="0.2">
      <c r="C115" s="255"/>
      <c r="D115" s="192"/>
      <c r="AG115" t="s">
        <v>240</v>
      </c>
    </row>
    <row r="116" spans="1:33" x14ac:dyDescent="0.2">
      <c r="D116" s="192"/>
    </row>
    <row r="117" spans="1:33" x14ac:dyDescent="0.2">
      <c r="D117" s="192"/>
    </row>
    <row r="118" spans="1:33" x14ac:dyDescent="0.2">
      <c r="D118" s="192"/>
    </row>
    <row r="119" spans="1:33" x14ac:dyDescent="0.2">
      <c r="D119" s="192"/>
    </row>
    <row r="120" spans="1:33" x14ac:dyDescent="0.2">
      <c r="D120" s="192"/>
    </row>
    <row r="121" spans="1:33" x14ac:dyDescent="0.2">
      <c r="D121" s="192"/>
    </row>
    <row r="122" spans="1:33" x14ac:dyDescent="0.2">
      <c r="D122" s="192"/>
    </row>
    <row r="123" spans="1:33" x14ac:dyDescent="0.2">
      <c r="D123" s="192"/>
    </row>
    <row r="124" spans="1:33" x14ac:dyDescent="0.2">
      <c r="D124" s="192"/>
    </row>
    <row r="125" spans="1:33" x14ac:dyDescent="0.2">
      <c r="D125" s="192"/>
    </row>
    <row r="126" spans="1:33" x14ac:dyDescent="0.2">
      <c r="D126" s="192"/>
    </row>
    <row r="127" spans="1:33" x14ac:dyDescent="0.2">
      <c r="D127" s="192"/>
    </row>
    <row r="128" spans="1:33" x14ac:dyDescent="0.2">
      <c r="D128" s="192"/>
    </row>
    <row r="129" spans="4:4" x14ac:dyDescent="0.2">
      <c r="D129" s="192"/>
    </row>
    <row r="130" spans="4:4" x14ac:dyDescent="0.2">
      <c r="D130" s="192"/>
    </row>
    <row r="131" spans="4:4" x14ac:dyDescent="0.2">
      <c r="D131" s="192"/>
    </row>
    <row r="132" spans="4:4" x14ac:dyDescent="0.2">
      <c r="D132" s="192"/>
    </row>
    <row r="133" spans="4:4" x14ac:dyDescent="0.2">
      <c r="D133" s="192"/>
    </row>
    <row r="134" spans="4:4" x14ac:dyDescent="0.2">
      <c r="D134" s="192"/>
    </row>
    <row r="135" spans="4:4" x14ac:dyDescent="0.2">
      <c r="D135" s="192"/>
    </row>
    <row r="136" spans="4:4" x14ac:dyDescent="0.2">
      <c r="D136" s="192"/>
    </row>
    <row r="137" spans="4:4" x14ac:dyDescent="0.2">
      <c r="D137" s="192"/>
    </row>
    <row r="138" spans="4:4" x14ac:dyDescent="0.2">
      <c r="D138" s="192"/>
    </row>
    <row r="139" spans="4:4" x14ac:dyDescent="0.2">
      <c r="D139" s="192"/>
    </row>
    <row r="140" spans="4:4" x14ac:dyDescent="0.2">
      <c r="D140" s="192"/>
    </row>
    <row r="141" spans="4:4" x14ac:dyDescent="0.2">
      <c r="D141" s="192"/>
    </row>
    <row r="142" spans="4:4" x14ac:dyDescent="0.2">
      <c r="D142" s="192"/>
    </row>
    <row r="143" spans="4:4" x14ac:dyDescent="0.2">
      <c r="D143" s="192"/>
    </row>
    <row r="144" spans="4:4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algorithmName="SHA-512" hashValue="2n18IO2hn4UxAlnmRYUEMMKppoDy7AdS+yMAusFTpedTuAORXNhFznF5UALVmyfgHoEjehtdzch1vxo9sAv8xA==" saltValue="0IOFXg2GP/Eycfg8wnzpzQ==" spinCount="100000" sheet="1"/>
  <mergeCells count="24">
    <mergeCell ref="C74:G74"/>
    <mergeCell ref="C88:G88"/>
    <mergeCell ref="C98:G98"/>
    <mergeCell ref="C101:G101"/>
    <mergeCell ref="C102:G102"/>
    <mergeCell ref="C105:G105"/>
    <mergeCell ref="C41:G41"/>
    <mergeCell ref="C50:G50"/>
    <mergeCell ref="C55:G55"/>
    <mergeCell ref="C62:G62"/>
    <mergeCell ref="C67:G67"/>
    <mergeCell ref="C69:G69"/>
    <mergeCell ref="C19:G19"/>
    <mergeCell ref="C21:G21"/>
    <mergeCell ref="C23:G23"/>
    <mergeCell ref="C25:G25"/>
    <mergeCell ref="C28:G28"/>
    <mergeCell ref="C38:G38"/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2058" orientation="landscape" horizontalDpi="4294967294" verticalDpi="4294967294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20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3" t="s">
        <v>91</v>
      </c>
      <c r="B1" s="193"/>
      <c r="C1" s="193"/>
      <c r="D1" s="193"/>
      <c r="E1" s="193"/>
      <c r="F1" s="193"/>
      <c r="G1" s="193"/>
      <c r="AG1" t="s">
        <v>92</v>
      </c>
    </row>
    <row r="2" spans="1:60" ht="24.95" customHeight="1" x14ac:dyDescent="0.2">
      <c r="A2" s="194" t="s">
        <v>7</v>
      </c>
      <c r="B2" s="73" t="s">
        <v>43</v>
      </c>
      <c r="C2" s="197" t="s">
        <v>44</v>
      </c>
      <c r="D2" s="195"/>
      <c r="E2" s="195"/>
      <c r="F2" s="195"/>
      <c r="G2" s="196"/>
      <c r="AG2" t="s">
        <v>93</v>
      </c>
    </row>
    <row r="3" spans="1:60" ht="24.95" customHeight="1" x14ac:dyDescent="0.2">
      <c r="A3" s="194" t="s">
        <v>8</v>
      </c>
      <c r="B3" s="73" t="s">
        <v>57</v>
      </c>
      <c r="C3" s="197" t="s">
        <v>58</v>
      </c>
      <c r="D3" s="195"/>
      <c r="E3" s="195"/>
      <c r="F3" s="195"/>
      <c r="G3" s="196"/>
      <c r="AC3" s="126" t="s">
        <v>93</v>
      </c>
      <c r="AG3" t="s">
        <v>94</v>
      </c>
    </row>
    <row r="4" spans="1:60" ht="24.95" customHeight="1" x14ac:dyDescent="0.2">
      <c r="A4" s="198" t="s">
        <v>9</v>
      </c>
      <c r="B4" s="199" t="s">
        <v>61</v>
      </c>
      <c r="C4" s="200" t="s">
        <v>62</v>
      </c>
      <c r="D4" s="201"/>
      <c r="E4" s="201"/>
      <c r="F4" s="201"/>
      <c r="G4" s="202"/>
      <c r="AG4" t="s">
        <v>95</v>
      </c>
    </row>
    <row r="5" spans="1:60" x14ac:dyDescent="0.2">
      <c r="D5" s="192"/>
    </row>
    <row r="6" spans="1:60" ht="38.25" x14ac:dyDescent="0.2">
      <c r="A6" s="204" t="s">
        <v>96</v>
      </c>
      <c r="B6" s="206" t="s">
        <v>97</v>
      </c>
      <c r="C6" s="206" t="s">
        <v>98</v>
      </c>
      <c r="D6" s="205" t="s">
        <v>99</v>
      </c>
      <c r="E6" s="204" t="s">
        <v>100</v>
      </c>
      <c r="F6" s="203" t="s">
        <v>101</v>
      </c>
      <c r="G6" s="204" t="s">
        <v>29</v>
      </c>
      <c r="H6" s="207" t="s">
        <v>30</v>
      </c>
      <c r="I6" s="207" t="s">
        <v>102</v>
      </c>
      <c r="J6" s="207" t="s">
        <v>31</v>
      </c>
      <c r="K6" s="207" t="s">
        <v>103</v>
      </c>
      <c r="L6" s="207" t="s">
        <v>104</v>
      </c>
      <c r="M6" s="207" t="s">
        <v>105</v>
      </c>
      <c r="N6" s="207" t="s">
        <v>106</v>
      </c>
      <c r="O6" s="207" t="s">
        <v>107</v>
      </c>
      <c r="P6" s="207" t="s">
        <v>108</v>
      </c>
      <c r="Q6" s="207" t="s">
        <v>109</v>
      </c>
      <c r="R6" s="207" t="s">
        <v>110</v>
      </c>
      <c r="S6" s="207" t="s">
        <v>111</v>
      </c>
      <c r="T6" s="207" t="s">
        <v>112</v>
      </c>
      <c r="U6" s="207" t="s">
        <v>113</v>
      </c>
      <c r="V6" s="207" t="s">
        <v>114</v>
      </c>
      <c r="W6" s="207" t="s">
        <v>115</v>
      </c>
    </row>
    <row r="7" spans="1:60" hidden="1" x14ac:dyDescent="0.2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 x14ac:dyDescent="0.2">
      <c r="A8" s="221" t="s">
        <v>116</v>
      </c>
      <c r="B8" s="222" t="s">
        <v>67</v>
      </c>
      <c r="C8" s="246" t="s">
        <v>68</v>
      </c>
      <c r="D8" s="223"/>
      <c r="E8" s="224"/>
      <c r="F8" s="225"/>
      <c r="G8" s="225">
        <f>SUMIF(AG9:AG14,"&lt;&gt;NOR",G9:G14)</f>
        <v>0</v>
      </c>
      <c r="H8" s="225"/>
      <c r="I8" s="225">
        <f>SUM(I9:I14)</f>
        <v>0</v>
      </c>
      <c r="J8" s="225"/>
      <c r="K8" s="225">
        <f>SUM(K9:K14)</f>
        <v>0</v>
      </c>
      <c r="L8" s="225"/>
      <c r="M8" s="225">
        <f>SUM(M9:M14)</f>
        <v>0</v>
      </c>
      <c r="N8" s="225"/>
      <c r="O8" s="225">
        <f>SUM(O9:O14)</f>
        <v>0</v>
      </c>
      <c r="P8" s="225"/>
      <c r="Q8" s="225">
        <f>SUM(Q9:Q14)</f>
        <v>0</v>
      </c>
      <c r="R8" s="225"/>
      <c r="S8" s="225"/>
      <c r="T8" s="226"/>
      <c r="U8" s="220"/>
      <c r="V8" s="220">
        <f>SUM(V9:V14)</f>
        <v>2.14</v>
      </c>
      <c r="W8" s="220"/>
      <c r="AG8" t="s">
        <v>117</v>
      </c>
    </row>
    <row r="9" spans="1:60" outlineLevel="1" x14ac:dyDescent="0.2">
      <c r="A9" s="227">
        <v>1</v>
      </c>
      <c r="B9" s="228" t="s">
        <v>118</v>
      </c>
      <c r="C9" s="247" t="s">
        <v>119</v>
      </c>
      <c r="D9" s="229" t="s">
        <v>120</v>
      </c>
      <c r="E9" s="230">
        <v>6.73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 t="s">
        <v>121</v>
      </c>
      <c r="S9" s="232" t="s">
        <v>122</v>
      </c>
      <c r="T9" s="233" t="s">
        <v>122</v>
      </c>
      <c r="U9" s="217">
        <v>0.29399999999999998</v>
      </c>
      <c r="V9" s="217">
        <f>ROUND(E9*U9,2)</f>
        <v>1.98</v>
      </c>
      <c r="W9" s="217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124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 x14ac:dyDescent="0.2">
      <c r="A10" s="215"/>
      <c r="B10" s="216"/>
      <c r="C10" s="248" t="s">
        <v>125</v>
      </c>
      <c r="D10" s="234"/>
      <c r="E10" s="234"/>
      <c r="F10" s="234"/>
      <c r="G10" s="234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126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 x14ac:dyDescent="0.2">
      <c r="A11" s="215"/>
      <c r="B11" s="216"/>
      <c r="C11" s="249" t="s">
        <v>241</v>
      </c>
      <c r="D11" s="218"/>
      <c r="E11" s="219">
        <v>6.73</v>
      </c>
      <c r="F11" s="217"/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128</v>
      </c>
      <c r="AH11" s="208">
        <v>0</v>
      </c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ht="22.5" outlineLevel="1" x14ac:dyDescent="0.2">
      <c r="A12" s="227">
        <v>2</v>
      </c>
      <c r="B12" s="228" t="s">
        <v>131</v>
      </c>
      <c r="C12" s="247" t="s">
        <v>132</v>
      </c>
      <c r="D12" s="229" t="s">
        <v>120</v>
      </c>
      <c r="E12" s="230">
        <v>2.0190000000000001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2" t="s">
        <v>121</v>
      </c>
      <c r="S12" s="232" t="s">
        <v>122</v>
      </c>
      <c r="T12" s="233" t="s">
        <v>122</v>
      </c>
      <c r="U12" s="217">
        <v>8.1000000000000003E-2</v>
      </c>
      <c r="V12" s="217">
        <f>ROUND(E12*U12,2)</f>
        <v>0.16</v>
      </c>
      <c r="W12" s="217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124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 x14ac:dyDescent="0.2">
      <c r="A13" s="215"/>
      <c r="B13" s="216"/>
      <c r="C13" s="248" t="s">
        <v>125</v>
      </c>
      <c r="D13" s="234"/>
      <c r="E13" s="234"/>
      <c r="F13" s="234"/>
      <c r="G13" s="234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126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 x14ac:dyDescent="0.2">
      <c r="A14" s="215"/>
      <c r="B14" s="216"/>
      <c r="C14" s="249" t="s">
        <v>242</v>
      </c>
      <c r="D14" s="218"/>
      <c r="E14" s="219">
        <v>2.0190000000000001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128</v>
      </c>
      <c r="AH14" s="208">
        <v>0</v>
      </c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x14ac:dyDescent="0.2">
      <c r="A15" s="221" t="s">
        <v>116</v>
      </c>
      <c r="B15" s="222" t="s">
        <v>71</v>
      </c>
      <c r="C15" s="246" t="s">
        <v>72</v>
      </c>
      <c r="D15" s="223"/>
      <c r="E15" s="224"/>
      <c r="F15" s="225"/>
      <c r="G15" s="225">
        <f>SUMIF(AG16:AG20,"&lt;&gt;NOR",G16:G20)</f>
        <v>0</v>
      </c>
      <c r="H15" s="225"/>
      <c r="I15" s="225">
        <f>SUM(I16:I20)</f>
        <v>0</v>
      </c>
      <c r="J15" s="225"/>
      <c r="K15" s="225">
        <f>SUM(K16:K20)</f>
        <v>0</v>
      </c>
      <c r="L15" s="225"/>
      <c r="M15" s="225">
        <f>SUM(M16:M20)</f>
        <v>0</v>
      </c>
      <c r="N15" s="225"/>
      <c r="O15" s="225">
        <f>SUM(O16:O20)</f>
        <v>0</v>
      </c>
      <c r="P15" s="225"/>
      <c r="Q15" s="225">
        <f>SUM(Q16:Q20)</f>
        <v>0</v>
      </c>
      <c r="R15" s="225"/>
      <c r="S15" s="225"/>
      <c r="T15" s="226"/>
      <c r="U15" s="220"/>
      <c r="V15" s="220">
        <f>SUM(V16:V20)</f>
        <v>0.77</v>
      </c>
      <c r="W15" s="220"/>
      <c r="AG15" t="s">
        <v>117</v>
      </c>
    </row>
    <row r="16" spans="1:60" ht="22.5" outlineLevel="1" x14ac:dyDescent="0.2">
      <c r="A16" s="227">
        <v>3</v>
      </c>
      <c r="B16" s="228" t="s">
        <v>145</v>
      </c>
      <c r="C16" s="247" t="s">
        <v>146</v>
      </c>
      <c r="D16" s="229" t="s">
        <v>120</v>
      </c>
      <c r="E16" s="230">
        <v>1.1599999999999999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32">
        <v>0</v>
      </c>
      <c r="O16" s="232">
        <f>ROUND(E16*N16,2)</f>
        <v>0</v>
      </c>
      <c r="P16" s="232">
        <v>0</v>
      </c>
      <c r="Q16" s="232">
        <f>ROUND(E16*P16,2)</f>
        <v>0</v>
      </c>
      <c r="R16" s="232" t="s">
        <v>121</v>
      </c>
      <c r="S16" s="232" t="s">
        <v>122</v>
      </c>
      <c r="T16" s="233" t="s">
        <v>122</v>
      </c>
      <c r="U16" s="217">
        <v>1.0999999999999999E-2</v>
      </c>
      <c r="V16" s="217">
        <f>ROUND(E16*U16,2)</f>
        <v>0.01</v>
      </c>
      <c r="W16" s="217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124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 x14ac:dyDescent="0.2">
      <c r="A17" s="215"/>
      <c r="B17" s="216"/>
      <c r="C17" s="248" t="s">
        <v>147</v>
      </c>
      <c r="D17" s="234"/>
      <c r="E17" s="234"/>
      <c r="F17" s="234"/>
      <c r="G17" s="234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126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 x14ac:dyDescent="0.2">
      <c r="A18" s="215"/>
      <c r="B18" s="216"/>
      <c r="C18" s="249" t="s">
        <v>243</v>
      </c>
      <c r="D18" s="218"/>
      <c r="E18" s="219">
        <v>1.1599999999999999</v>
      </c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128</v>
      </c>
      <c r="AH18" s="208">
        <v>0</v>
      </c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ht="22.5" outlineLevel="1" x14ac:dyDescent="0.2">
      <c r="A19" s="236">
        <v>4</v>
      </c>
      <c r="B19" s="237" t="s">
        <v>149</v>
      </c>
      <c r="C19" s="250" t="s">
        <v>150</v>
      </c>
      <c r="D19" s="238" t="s">
        <v>120</v>
      </c>
      <c r="E19" s="239">
        <v>1.1599999999999999</v>
      </c>
      <c r="F19" s="240"/>
      <c r="G19" s="241">
        <f>ROUND(E19*F19,2)</f>
        <v>0</v>
      </c>
      <c r="H19" s="240"/>
      <c r="I19" s="241">
        <f>ROUND(E19*H19,2)</f>
        <v>0</v>
      </c>
      <c r="J19" s="240"/>
      <c r="K19" s="241">
        <f>ROUND(E19*J19,2)</f>
        <v>0</v>
      </c>
      <c r="L19" s="241">
        <v>21</v>
      </c>
      <c r="M19" s="241">
        <f>G19*(1+L19/100)</f>
        <v>0</v>
      </c>
      <c r="N19" s="241">
        <v>0</v>
      </c>
      <c r="O19" s="241">
        <f>ROUND(E19*N19,2)</f>
        <v>0</v>
      </c>
      <c r="P19" s="241">
        <v>0</v>
      </c>
      <c r="Q19" s="241">
        <f>ROUND(E19*P19,2)</f>
        <v>0</v>
      </c>
      <c r="R19" s="241" t="s">
        <v>121</v>
      </c>
      <c r="S19" s="241" t="s">
        <v>122</v>
      </c>
      <c r="T19" s="242" t="s">
        <v>122</v>
      </c>
      <c r="U19" s="217">
        <v>0.65200000000000002</v>
      </c>
      <c r="V19" s="217">
        <f>ROUND(E19*U19,2)</f>
        <v>0.76</v>
      </c>
      <c r="W19" s="217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124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 x14ac:dyDescent="0.2">
      <c r="A20" s="236">
        <v>5</v>
      </c>
      <c r="B20" s="237" t="s">
        <v>151</v>
      </c>
      <c r="C20" s="250" t="s">
        <v>152</v>
      </c>
      <c r="D20" s="238" t="s">
        <v>120</v>
      </c>
      <c r="E20" s="239">
        <v>1.1599999999999999</v>
      </c>
      <c r="F20" s="240"/>
      <c r="G20" s="241">
        <f>ROUND(E20*F20,2)</f>
        <v>0</v>
      </c>
      <c r="H20" s="240"/>
      <c r="I20" s="241">
        <f>ROUND(E20*H20,2)</f>
        <v>0</v>
      </c>
      <c r="J20" s="240"/>
      <c r="K20" s="241">
        <f>ROUND(E20*J20,2)</f>
        <v>0</v>
      </c>
      <c r="L20" s="241">
        <v>21</v>
      </c>
      <c r="M20" s="241">
        <f>G20*(1+L20/100)</f>
        <v>0</v>
      </c>
      <c r="N20" s="241">
        <v>0</v>
      </c>
      <c r="O20" s="241">
        <f>ROUND(E20*N20,2)</f>
        <v>0</v>
      </c>
      <c r="P20" s="241">
        <v>0</v>
      </c>
      <c r="Q20" s="241">
        <f>ROUND(E20*P20,2)</f>
        <v>0</v>
      </c>
      <c r="R20" s="241" t="s">
        <v>121</v>
      </c>
      <c r="S20" s="241" t="s">
        <v>122</v>
      </c>
      <c r="T20" s="242" t="s">
        <v>122</v>
      </c>
      <c r="U20" s="217">
        <v>0</v>
      </c>
      <c r="V20" s="217">
        <f>ROUND(E20*U20,2)</f>
        <v>0</v>
      </c>
      <c r="W20" s="217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124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x14ac:dyDescent="0.2">
      <c r="A21" s="221" t="s">
        <v>116</v>
      </c>
      <c r="B21" s="222" t="s">
        <v>73</v>
      </c>
      <c r="C21" s="246" t="s">
        <v>74</v>
      </c>
      <c r="D21" s="223"/>
      <c r="E21" s="224"/>
      <c r="F21" s="225"/>
      <c r="G21" s="225">
        <f>SUMIF(AG22:AG24,"&lt;&gt;NOR",G22:G24)</f>
        <v>0</v>
      </c>
      <c r="H21" s="225"/>
      <c r="I21" s="225">
        <f>SUM(I22:I24)</f>
        <v>0</v>
      </c>
      <c r="J21" s="225"/>
      <c r="K21" s="225">
        <f>SUM(K22:K24)</f>
        <v>0</v>
      </c>
      <c r="L21" s="225"/>
      <c r="M21" s="225">
        <f>SUM(M22:M24)</f>
        <v>0</v>
      </c>
      <c r="N21" s="225"/>
      <c r="O21" s="225">
        <f>SUM(O22:O24)</f>
        <v>0</v>
      </c>
      <c r="P21" s="225"/>
      <c r="Q21" s="225">
        <f>SUM(Q22:Q24)</f>
        <v>0</v>
      </c>
      <c r="R21" s="225"/>
      <c r="S21" s="225"/>
      <c r="T21" s="226"/>
      <c r="U21" s="220"/>
      <c r="V21" s="220">
        <f>SUM(V22:V24)</f>
        <v>0.28999999999999998</v>
      </c>
      <c r="W21" s="220"/>
      <c r="AG21" t="s">
        <v>117</v>
      </c>
    </row>
    <row r="22" spans="1:60" ht="56.25" outlineLevel="1" x14ac:dyDescent="0.2">
      <c r="A22" s="227">
        <v>6</v>
      </c>
      <c r="B22" s="228" t="s">
        <v>157</v>
      </c>
      <c r="C22" s="247" t="s">
        <v>158</v>
      </c>
      <c r="D22" s="229" t="s">
        <v>120</v>
      </c>
      <c r="E22" s="230">
        <v>5.57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21</v>
      </c>
      <c r="M22" s="232">
        <f>G22*(1+L22/100)</f>
        <v>0</v>
      </c>
      <c r="N22" s="232">
        <v>0</v>
      </c>
      <c r="O22" s="232">
        <f>ROUND(E22*N22,2)</f>
        <v>0</v>
      </c>
      <c r="P22" s="232">
        <v>0</v>
      </c>
      <c r="Q22" s="232">
        <f>ROUND(E22*P22,2)</f>
        <v>0</v>
      </c>
      <c r="R22" s="232" t="s">
        <v>121</v>
      </c>
      <c r="S22" s="232" t="s">
        <v>122</v>
      </c>
      <c r="T22" s="233" t="s">
        <v>122</v>
      </c>
      <c r="U22" s="217">
        <v>4.2999999999999997E-2</v>
      </c>
      <c r="V22" s="217">
        <f>ROUND(E22*U22,2)</f>
        <v>0.24</v>
      </c>
      <c r="W22" s="217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124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 x14ac:dyDescent="0.2">
      <c r="A23" s="215"/>
      <c r="B23" s="216"/>
      <c r="C23" s="248" t="s">
        <v>159</v>
      </c>
      <c r="D23" s="234"/>
      <c r="E23" s="234"/>
      <c r="F23" s="234"/>
      <c r="G23" s="234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126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ht="22.5" outlineLevel="1" x14ac:dyDescent="0.2">
      <c r="A24" s="236">
        <v>7</v>
      </c>
      <c r="B24" s="237" t="s">
        <v>153</v>
      </c>
      <c r="C24" s="250" t="s">
        <v>154</v>
      </c>
      <c r="D24" s="238" t="s">
        <v>120</v>
      </c>
      <c r="E24" s="239">
        <v>5.57</v>
      </c>
      <c r="F24" s="240"/>
      <c r="G24" s="241">
        <f>ROUND(E24*F24,2)</f>
        <v>0</v>
      </c>
      <c r="H24" s="240"/>
      <c r="I24" s="241">
        <f>ROUND(E24*H24,2)</f>
        <v>0</v>
      </c>
      <c r="J24" s="240"/>
      <c r="K24" s="241">
        <f>ROUND(E24*J24,2)</f>
        <v>0</v>
      </c>
      <c r="L24" s="241">
        <v>21</v>
      </c>
      <c r="M24" s="241">
        <f>G24*(1+L24/100)</f>
        <v>0</v>
      </c>
      <c r="N24" s="241">
        <v>0</v>
      </c>
      <c r="O24" s="241">
        <f>ROUND(E24*N24,2)</f>
        <v>0</v>
      </c>
      <c r="P24" s="241">
        <v>0</v>
      </c>
      <c r="Q24" s="241">
        <f>ROUND(E24*P24,2)</f>
        <v>0</v>
      </c>
      <c r="R24" s="241" t="s">
        <v>121</v>
      </c>
      <c r="S24" s="241" t="s">
        <v>122</v>
      </c>
      <c r="T24" s="242" t="s">
        <v>122</v>
      </c>
      <c r="U24" s="217">
        <v>8.9999999999999993E-3</v>
      </c>
      <c r="V24" s="217">
        <f>ROUND(E24*U24,2)</f>
        <v>0.05</v>
      </c>
      <c r="W24" s="217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124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x14ac:dyDescent="0.2">
      <c r="A25" s="221" t="s">
        <v>116</v>
      </c>
      <c r="B25" s="222" t="s">
        <v>75</v>
      </c>
      <c r="C25" s="246" t="s">
        <v>76</v>
      </c>
      <c r="D25" s="223"/>
      <c r="E25" s="224"/>
      <c r="F25" s="225"/>
      <c r="G25" s="225">
        <f>SUMIF(AG26:AG39,"&lt;&gt;NOR",G26:G39)</f>
        <v>0</v>
      </c>
      <c r="H25" s="225"/>
      <c r="I25" s="225">
        <f>SUM(I26:I39)</f>
        <v>0</v>
      </c>
      <c r="J25" s="225"/>
      <c r="K25" s="225">
        <f>SUM(K26:K39)</f>
        <v>0</v>
      </c>
      <c r="L25" s="225"/>
      <c r="M25" s="225">
        <f>SUM(M26:M39)</f>
        <v>0</v>
      </c>
      <c r="N25" s="225"/>
      <c r="O25" s="225">
        <f>SUM(O26:O39)</f>
        <v>0.33</v>
      </c>
      <c r="P25" s="225"/>
      <c r="Q25" s="225">
        <f>SUM(Q26:Q39)</f>
        <v>0</v>
      </c>
      <c r="R25" s="225"/>
      <c r="S25" s="225"/>
      <c r="T25" s="226"/>
      <c r="U25" s="220"/>
      <c r="V25" s="220">
        <f>SUM(V26:V39)</f>
        <v>1.1199999999999999</v>
      </c>
      <c r="W25" s="220"/>
      <c r="AG25" t="s">
        <v>117</v>
      </c>
    </row>
    <row r="26" spans="1:60" outlineLevel="1" x14ac:dyDescent="0.2">
      <c r="A26" s="227">
        <v>8</v>
      </c>
      <c r="B26" s="228" t="s">
        <v>160</v>
      </c>
      <c r="C26" s="247" t="s">
        <v>161</v>
      </c>
      <c r="D26" s="229" t="s">
        <v>162</v>
      </c>
      <c r="E26" s="230">
        <v>2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32">
        <v>0</v>
      </c>
      <c r="O26" s="232">
        <f>ROUND(E26*N26,2)</f>
        <v>0</v>
      </c>
      <c r="P26" s="232">
        <v>0</v>
      </c>
      <c r="Q26" s="232">
        <f>ROUND(E26*P26,2)</f>
        <v>0</v>
      </c>
      <c r="R26" s="232" t="s">
        <v>163</v>
      </c>
      <c r="S26" s="232" t="s">
        <v>122</v>
      </c>
      <c r="T26" s="233" t="s">
        <v>122</v>
      </c>
      <c r="U26" s="217">
        <v>0.06</v>
      </c>
      <c r="V26" s="217">
        <f>ROUND(E26*U26,2)</f>
        <v>0.12</v>
      </c>
      <c r="W26" s="217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124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 x14ac:dyDescent="0.2">
      <c r="A27" s="215"/>
      <c r="B27" s="216"/>
      <c r="C27" s="248" t="s">
        <v>164</v>
      </c>
      <c r="D27" s="234"/>
      <c r="E27" s="234"/>
      <c r="F27" s="234"/>
      <c r="G27" s="234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126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 x14ac:dyDescent="0.2">
      <c r="A28" s="215"/>
      <c r="B28" s="216"/>
      <c r="C28" s="249" t="s">
        <v>244</v>
      </c>
      <c r="D28" s="218"/>
      <c r="E28" s="219">
        <v>2</v>
      </c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128</v>
      </c>
      <c r="AH28" s="208">
        <v>0</v>
      </c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 x14ac:dyDescent="0.2">
      <c r="A29" s="227">
        <v>9</v>
      </c>
      <c r="B29" s="228" t="s">
        <v>174</v>
      </c>
      <c r="C29" s="247" t="s">
        <v>175</v>
      </c>
      <c r="D29" s="229" t="s">
        <v>162</v>
      </c>
      <c r="E29" s="230">
        <v>39.200000000000003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21</v>
      </c>
      <c r="M29" s="232">
        <f>G29*(1+L29/100)</f>
        <v>0</v>
      </c>
      <c r="N29" s="232">
        <v>0</v>
      </c>
      <c r="O29" s="232">
        <f>ROUND(E29*N29,2)</f>
        <v>0</v>
      </c>
      <c r="P29" s="232">
        <v>0</v>
      </c>
      <c r="Q29" s="232">
        <f>ROUND(E29*P29,2)</f>
        <v>0</v>
      </c>
      <c r="R29" s="232" t="s">
        <v>121</v>
      </c>
      <c r="S29" s="232" t="s">
        <v>122</v>
      </c>
      <c r="T29" s="233" t="s">
        <v>122</v>
      </c>
      <c r="U29" s="217">
        <v>1.7999999999999999E-2</v>
      </c>
      <c r="V29" s="217">
        <f>ROUND(E29*U29,2)</f>
        <v>0.71</v>
      </c>
      <c r="W29" s="217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124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 x14ac:dyDescent="0.2">
      <c r="A30" s="215"/>
      <c r="B30" s="216"/>
      <c r="C30" s="248" t="s">
        <v>176</v>
      </c>
      <c r="D30" s="234"/>
      <c r="E30" s="234"/>
      <c r="F30" s="234"/>
      <c r="G30" s="234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  <c r="W30" s="217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126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 x14ac:dyDescent="0.2">
      <c r="A31" s="215"/>
      <c r="B31" s="216"/>
      <c r="C31" s="249" t="s">
        <v>245</v>
      </c>
      <c r="D31" s="218"/>
      <c r="E31" s="219">
        <v>39.200000000000003</v>
      </c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128</v>
      </c>
      <c r="AH31" s="208">
        <v>0</v>
      </c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ht="22.5" outlineLevel="1" x14ac:dyDescent="0.2">
      <c r="A32" s="227">
        <v>10</v>
      </c>
      <c r="B32" s="228" t="s">
        <v>179</v>
      </c>
      <c r="C32" s="247" t="s">
        <v>180</v>
      </c>
      <c r="D32" s="229" t="s">
        <v>162</v>
      </c>
      <c r="E32" s="230">
        <v>2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21</v>
      </c>
      <c r="M32" s="232">
        <f>G32*(1+L32/100)</f>
        <v>0</v>
      </c>
      <c r="N32" s="232">
        <v>0</v>
      </c>
      <c r="O32" s="232">
        <f>ROUND(E32*N32,2)</f>
        <v>0</v>
      </c>
      <c r="P32" s="232">
        <v>0</v>
      </c>
      <c r="Q32" s="232">
        <f>ROUND(E32*P32,2)</f>
        <v>0</v>
      </c>
      <c r="R32" s="232" t="s">
        <v>121</v>
      </c>
      <c r="S32" s="232" t="s">
        <v>122</v>
      </c>
      <c r="T32" s="233" t="s">
        <v>122</v>
      </c>
      <c r="U32" s="217">
        <v>0.13</v>
      </c>
      <c r="V32" s="217">
        <f>ROUND(E32*U32,2)</f>
        <v>0.26</v>
      </c>
      <c r="W32" s="217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124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 x14ac:dyDescent="0.2">
      <c r="A33" s="215"/>
      <c r="B33" s="216"/>
      <c r="C33" s="248" t="s">
        <v>181</v>
      </c>
      <c r="D33" s="234"/>
      <c r="E33" s="234"/>
      <c r="F33" s="234"/>
      <c r="G33" s="234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126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 x14ac:dyDescent="0.2">
      <c r="A34" s="227">
        <v>11</v>
      </c>
      <c r="B34" s="228" t="s">
        <v>185</v>
      </c>
      <c r="C34" s="247" t="s">
        <v>186</v>
      </c>
      <c r="D34" s="229" t="s">
        <v>120</v>
      </c>
      <c r="E34" s="230">
        <v>0.1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32">
        <v>0</v>
      </c>
      <c r="O34" s="232">
        <f>ROUND(E34*N34,2)</f>
        <v>0</v>
      </c>
      <c r="P34" s="232">
        <v>0</v>
      </c>
      <c r="Q34" s="232">
        <f>ROUND(E34*P34,2)</f>
        <v>0</v>
      </c>
      <c r="R34" s="232" t="s">
        <v>163</v>
      </c>
      <c r="S34" s="232" t="s">
        <v>122</v>
      </c>
      <c r="T34" s="233" t="s">
        <v>122</v>
      </c>
      <c r="U34" s="217">
        <v>0.26</v>
      </c>
      <c r="V34" s="217">
        <f>ROUND(E34*U34,2)</f>
        <v>0.03</v>
      </c>
      <c r="W34" s="217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124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 x14ac:dyDescent="0.2">
      <c r="A35" s="215"/>
      <c r="B35" s="216"/>
      <c r="C35" s="249" t="s">
        <v>246</v>
      </c>
      <c r="D35" s="218"/>
      <c r="E35" s="219">
        <v>0.1</v>
      </c>
      <c r="F35" s="217"/>
      <c r="G35" s="217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128</v>
      </c>
      <c r="AH35" s="208">
        <v>0</v>
      </c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 x14ac:dyDescent="0.2">
      <c r="A36" s="227">
        <v>12</v>
      </c>
      <c r="B36" s="228" t="s">
        <v>167</v>
      </c>
      <c r="C36" s="247" t="s">
        <v>168</v>
      </c>
      <c r="D36" s="229" t="s">
        <v>169</v>
      </c>
      <c r="E36" s="230">
        <v>0.06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21</v>
      </c>
      <c r="M36" s="232">
        <f>G36*(1+L36/100)</f>
        <v>0</v>
      </c>
      <c r="N36" s="232">
        <v>1E-3</v>
      </c>
      <c r="O36" s="232">
        <f>ROUND(E36*N36,2)</f>
        <v>0</v>
      </c>
      <c r="P36" s="232">
        <v>0</v>
      </c>
      <c r="Q36" s="232">
        <f>ROUND(E36*P36,2)</f>
        <v>0</v>
      </c>
      <c r="R36" s="232" t="s">
        <v>170</v>
      </c>
      <c r="S36" s="232" t="s">
        <v>122</v>
      </c>
      <c r="T36" s="233" t="s">
        <v>122</v>
      </c>
      <c r="U36" s="217">
        <v>0</v>
      </c>
      <c r="V36" s="217">
        <f>ROUND(E36*U36,2)</f>
        <v>0</v>
      </c>
      <c r="W36" s="217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171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 x14ac:dyDescent="0.2">
      <c r="A37" s="215"/>
      <c r="B37" s="216"/>
      <c r="C37" s="249" t="s">
        <v>247</v>
      </c>
      <c r="D37" s="218"/>
      <c r="E37" s="219">
        <v>0.06</v>
      </c>
      <c r="F37" s="217"/>
      <c r="G37" s="217"/>
      <c r="H37" s="217"/>
      <c r="I37" s="217"/>
      <c r="J37" s="217"/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  <c r="W37" s="217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128</v>
      </c>
      <c r="AH37" s="208">
        <v>0</v>
      </c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 x14ac:dyDescent="0.2">
      <c r="A38" s="227">
        <v>13</v>
      </c>
      <c r="B38" s="228" t="s">
        <v>182</v>
      </c>
      <c r="C38" s="247" t="s">
        <v>183</v>
      </c>
      <c r="D38" s="229" t="s">
        <v>120</v>
      </c>
      <c r="E38" s="230">
        <v>0.2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21</v>
      </c>
      <c r="M38" s="232">
        <f>G38*(1+L38/100)</f>
        <v>0</v>
      </c>
      <c r="N38" s="232">
        <v>1.67</v>
      </c>
      <c r="O38" s="232">
        <f>ROUND(E38*N38,2)</f>
        <v>0.33</v>
      </c>
      <c r="P38" s="232">
        <v>0</v>
      </c>
      <c r="Q38" s="232">
        <f>ROUND(E38*P38,2)</f>
        <v>0</v>
      </c>
      <c r="R38" s="232" t="s">
        <v>170</v>
      </c>
      <c r="S38" s="232" t="s">
        <v>122</v>
      </c>
      <c r="T38" s="233" t="s">
        <v>122</v>
      </c>
      <c r="U38" s="217">
        <v>0</v>
      </c>
      <c r="V38" s="217">
        <f>ROUND(E38*U38,2)</f>
        <v>0</v>
      </c>
      <c r="W38" s="217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171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 x14ac:dyDescent="0.2">
      <c r="A39" s="215"/>
      <c r="B39" s="216"/>
      <c r="C39" s="249" t="s">
        <v>248</v>
      </c>
      <c r="D39" s="218"/>
      <c r="E39" s="219">
        <v>0.2</v>
      </c>
      <c r="F39" s="217"/>
      <c r="G39" s="217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17"/>
      <c r="V39" s="217"/>
      <c r="W39" s="217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128</v>
      </c>
      <c r="AH39" s="208">
        <v>0</v>
      </c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x14ac:dyDescent="0.2">
      <c r="A40" s="221" t="s">
        <v>116</v>
      </c>
      <c r="B40" s="222" t="s">
        <v>77</v>
      </c>
      <c r="C40" s="246" t="s">
        <v>78</v>
      </c>
      <c r="D40" s="223"/>
      <c r="E40" s="224"/>
      <c r="F40" s="225"/>
      <c r="G40" s="225">
        <f>SUMIF(AG41:AG48,"&lt;&gt;NOR",G41:G48)</f>
        <v>0</v>
      </c>
      <c r="H40" s="225"/>
      <c r="I40" s="225">
        <f>SUM(I41:I48)</f>
        <v>0</v>
      </c>
      <c r="J40" s="225"/>
      <c r="K40" s="225">
        <f>SUM(K41:K48)</f>
        <v>0</v>
      </c>
      <c r="L40" s="225"/>
      <c r="M40" s="225">
        <f>SUM(M41:M48)</f>
        <v>0</v>
      </c>
      <c r="N40" s="225"/>
      <c r="O40" s="225">
        <f>SUM(O41:O48)</f>
        <v>21.439999999999998</v>
      </c>
      <c r="P40" s="225"/>
      <c r="Q40" s="225">
        <f>SUM(Q41:Q48)</f>
        <v>0</v>
      </c>
      <c r="R40" s="225"/>
      <c r="S40" s="225"/>
      <c r="T40" s="226"/>
      <c r="U40" s="220"/>
      <c r="V40" s="220">
        <f>SUM(V41:V48)</f>
        <v>2.4400000000000004</v>
      </c>
      <c r="W40" s="220"/>
      <c r="AG40" t="s">
        <v>117</v>
      </c>
    </row>
    <row r="41" spans="1:60" ht="22.5" outlineLevel="1" x14ac:dyDescent="0.2">
      <c r="A41" s="227">
        <v>14</v>
      </c>
      <c r="B41" s="228" t="s">
        <v>188</v>
      </c>
      <c r="C41" s="247" t="s">
        <v>189</v>
      </c>
      <c r="D41" s="229" t="s">
        <v>162</v>
      </c>
      <c r="E41" s="230">
        <v>30.8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21</v>
      </c>
      <c r="M41" s="232">
        <f>G41*(1+L41/100)</f>
        <v>0</v>
      </c>
      <c r="N41" s="232">
        <v>0.25094</v>
      </c>
      <c r="O41" s="232">
        <f>ROUND(E41*N41,2)</f>
        <v>7.73</v>
      </c>
      <c r="P41" s="232">
        <v>0</v>
      </c>
      <c r="Q41" s="232">
        <f>ROUND(E41*P41,2)</f>
        <v>0</v>
      </c>
      <c r="R41" s="232" t="s">
        <v>190</v>
      </c>
      <c r="S41" s="232" t="s">
        <v>122</v>
      </c>
      <c r="T41" s="233" t="s">
        <v>122</v>
      </c>
      <c r="U41" s="217">
        <v>2.5999999999999999E-2</v>
      </c>
      <c r="V41" s="217">
        <f>ROUND(E41*U41,2)</f>
        <v>0.8</v>
      </c>
      <c r="W41" s="217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124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 x14ac:dyDescent="0.2">
      <c r="A42" s="215"/>
      <c r="B42" s="216"/>
      <c r="C42" s="248" t="s">
        <v>191</v>
      </c>
      <c r="D42" s="234"/>
      <c r="E42" s="234"/>
      <c r="F42" s="234"/>
      <c r="G42" s="234"/>
      <c r="H42" s="217"/>
      <c r="I42" s="217"/>
      <c r="J42" s="217"/>
      <c r="K42" s="217"/>
      <c r="L42" s="217"/>
      <c r="M42" s="217"/>
      <c r="N42" s="217"/>
      <c r="O42" s="217"/>
      <c r="P42" s="217"/>
      <c r="Q42" s="217"/>
      <c r="R42" s="217"/>
      <c r="S42" s="217"/>
      <c r="T42" s="217"/>
      <c r="U42" s="217"/>
      <c r="V42" s="217"/>
      <c r="W42" s="217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126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 x14ac:dyDescent="0.2">
      <c r="A43" s="215"/>
      <c r="B43" s="216"/>
      <c r="C43" s="249" t="s">
        <v>249</v>
      </c>
      <c r="D43" s="218"/>
      <c r="E43" s="219">
        <v>30.8</v>
      </c>
      <c r="F43" s="217"/>
      <c r="G43" s="217"/>
      <c r="H43" s="217"/>
      <c r="I43" s="217"/>
      <c r="J43" s="217"/>
      <c r="K43" s="217"/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128</v>
      </c>
      <c r="AH43" s="208">
        <v>0</v>
      </c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ht="22.5" outlineLevel="1" x14ac:dyDescent="0.2">
      <c r="A44" s="227">
        <v>15</v>
      </c>
      <c r="B44" s="228" t="s">
        <v>194</v>
      </c>
      <c r="C44" s="247" t="s">
        <v>195</v>
      </c>
      <c r="D44" s="229" t="s">
        <v>162</v>
      </c>
      <c r="E44" s="230">
        <v>28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21</v>
      </c>
      <c r="M44" s="232">
        <f>G44*(1+L44/100)</f>
        <v>0</v>
      </c>
      <c r="N44" s="232">
        <v>0.36834</v>
      </c>
      <c r="O44" s="232">
        <f>ROUND(E44*N44,2)</f>
        <v>10.31</v>
      </c>
      <c r="P44" s="232">
        <v>0</v>
      </c>
      <c r="Q44" s="232">
        <f>ROUND(E44*P44,2)</f>
        <v>0</v>
      </c>
      <c r="R44" s="232" t="s">
        <v>190</v>
      </c>
      <c r="S44" s="232" t="s">
        <v>122</v>
      </c>
      <c r="T44" s="233" t="s">
        <v>122</v>
      </c>
      <c r="U44" s="217">
        <v>3.3000000000000002E-2</v>
      </c>
      <c r="V44" s="217">
        <f>ROUND(E44*U44,2)</f>
        <v>0.92</v>
      </c>
      <c r="W44" s="217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124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 x14ac:dyDescent="0.2">
      <c r="A45" s="215"/>
      <c r="B45" s="216"/>
      <c r="C45" s="248" t="s">
        <v>191</v>
      </c>
      <c r="D45" s="234"/>
      <c r="E45" s="234"/>
      <c r="F45" s="234"/>
      <c r="G45" s="234"/>
      <c r="H45" s="217"/>
      <c r="I45" s="217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126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 x14ac:dyDescent="0.2">
      <c r="A46" s="227">
        <v>16</v>
      </c>
      <c r="B46" s="228" t="s">
        <v>198</v>
      </c>
      <c r="C46" s="247" t="s">
        <v>199</v>
      </c>
      <c r="D46" s="229" t="s">
        <v>162</v>
      </c>
      <c r="E46" s="230">
        <v>12.233000000000001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21</v>
      </c>
      <c r="M46" s="232">
        <f>G46*(1+L46/100)</f>
        <v>0</v>
      </c>
      <c r="N46" s="232">
        <v>0.27799000000000001</v>
      </c>
      <c r="O46" s="232">
        <f>ROUND(E46*N46,2)</f>
        <v>3.4</v>
      </c>
      <c r="P46" s="232">
        <v>0</v>
      </c>
      <c r="Q46" s="232">
        <f>ROUND(E46*P46,2)</f>
        <v>0</v>
      </c>
      <c r="R46" s="232" t="s">
        <v>190</v>
      </c>
      <c r="S46" s="232" t="s">
        <v>122</v>
      </c>
      <c r="T46" s="233" t="s">
        <v>122</v>
      </c>
      <c r="U46" s="217">
        <v>5.8999999999999997E-2</v>
      </c>
      <c r="V46" s="217">
        <f>ROUND(E46*U46,2)</f>
        <v>0.72</v>
      </c>
      <c r="W46" s="217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124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 x14ac:dyDescent="0.2">
      <c r="A47" s="215"/>
      <c r="B47" s="216"/>
      <c r="C47" s="248" t="s">
        <v>191</v>
      </c>
      <c r="D47" s="234"/>
      <c r="E47" s="234"/>
      <c r="F47" s="234"/>
      <c r="G47" s="234"/>
      <c r="H47" s="217"/>
      <c r="I47" s="217"/>
      <c r="J47" s="217"/>
      <c r="K47" s="217"/>
      <c r="L47" s="217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126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 x14ac:dyDescent="0.2">
      <c r="A48" s="215"/>
      <c r="B48" s="216"/>
      <c r="C48" s="249" t="s">
        <v>250</v>
      </c>
      <c r="D48" s="218"/>
      <c r="E48" s="219">
        <v>12.233000000000001</v>
      </c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128</v>
      </c>
      <c r="AH48" s="208">
        <v>0</v>
      </c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x14ac:dyDescent="0.2">
      <c r="A49" s="221" t="s">
        <v>116</v>
      </c>
      <c r="B49" s="222" t="s">
        <v>79</v>
      </c>
      <c r="C49" s="246" t="s">
        <v>80</v>
      </c>
      <c r="D49" s="223"/>
      <c r="E49" s="224"/>
      <c r="F49" s="225"/>
      <c r="G49" s="225">
        <f>SUMIF(AG50:AG52,"&lt;&gt;NOR",G50:G52)</f>
        <v>0</v>
      </c>
      <c r="H49" s="225"/>
      <c r="I49" s="225">
        <f>SUM(I50:I52)</f>
        <v>0</v>
      </c>
      <c r="J49" s="225"/>
      <c r="K49" s="225">
        <f>SUM(K50:K52)</f>
        <v>0</v>
      </c>
      <c r="L49" s="225"/>
      <c r="M49" s="225">
        <f>SUM(M50:M52)</f>
        <v>0</v>
      </c>
      <c r="N49" s="225"/>
      <c r="O49" s="225">
        <f>SUM(O50:O52)</f>
        <v>12.97</v>
      </c>
      <c r="P49" s="225"/>
      <c r="Q49" s="225">
        <f>SUM(Q50:Q52)</f>
        <v>0</v>
      </c>
      <c r="R49" s="225"/>
      <c r="S49" s="225"/>
      <c r="T49" s="226"/>
      <c r="U49" s="220"/>
      <c r="V49" s="220">
        <f>SUM(V50:V52)</f>
        <v>1.02</v>
      </c>
      <c r="W49" s="220"/>
      <c r="AG49" t="s">
        <v>117</v>
      </c>
    </row>
    <row r="50" spans="1:60" ht="22.5" outlineLevel="1" x14ac:dyDescent="0.2">
      <c r="A50" s="227">
        <v>17</v>
      </c>
      <c r="B50" s="228" t="s">
        <v>205</v>
      </c>
      <c r="C50" s="247" t="s">
        <v>206</v>
      </c>
      <c r="D50" s="229" t="s">
        <v>162</v>
      </c>
      <c r="E50" s="230">
        <v>39.200000000000003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21</v>
      </c>
      <c r="M50" s="232">
        <f>G50*(1+L50/100)</f>
        <v>0</v>
      </c>
      <c r="N50" s="232">
        <v>0.33074999999999999</v>
      </c>
      <c r="O50" s="232">
        <f>ROUND(E50*N50,2)</f>
        <v>12.97</v>
      </c>
      <c r="P50" s="232">
        <v>0</v>
      </c>
      <c r="Q50" s="232">
        <f>ROUND(E50*P50,2)</f>
        <v>0</v>
      </c>
      <c r="R50" s="232" t="s">
        <v>190</v>
      </c>
      <c r="S50" s="232" t="s">
        <v>122</v>
      </c>
      <c r="T50" s="233" t="s">
        <v>122</v>
      </c>
      <c r="U50" s="217">
        <v>2.5999999999999999E-2</v>
      </c>
      <c r="V50" s="217">
        <f>ROUND(E50*U50,2)</f>
        <v>1.02</v>
      </c>
      <c r="W50" s="217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124</v>
      </c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 x14ac:dyDescent="0.2">
      <c r="A51" s="215"/>
      <c r="B51" s="216"/>
      <c r="C51" s="249" t="s">
        <v>245</v>
      </c>
      <c r="D51" s="218"/>
      <c r="E51" s="219">
        <v>39.200000000000003</v>
      </c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128</v>
      </c>
      <c r="AH51" s="208">
        <v>0</v>
      </c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 x14ac:dyDescent="0.2">
      <c r="A52" s="215"/>
      <c r="B52" s="216"/>
      <c r="C52" s="249" t="s">
        <v>173</v>
      </c>
      <c r="D52" s="218"/>
      <c r="E52" s="219"/>
      <c r="F52" s="217"/>
      <c r="G52" s="217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128</v>
      </c>
      <c r="AH52" s="208">
        <v>0</v>
      </c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x14ac:dyDescent="0.2">
      <c r="A53" s="221" t="s">
        <v>116</v>
      </c>
      <c r="B53" s="222" t="s">
        <v>81</v>
      </c>
      <c r="C53" s="246" t="s">
        <v>82</v>
      </c>
      <c r="D53" s="223"/>
      <c r="E53" s="224"/>
      <c r="F53" s="225"/>
      <c r="G53" s="225">
        <f>SUMIF(AG54:AG58,"&lt;&gt;NOR",G54:G58)</f>
        <v>0</v>
      </c>
      <c r="H53" s="225"/>
      <c r="I53" s="225">
        <f>SUM(I54:I58)</f>
        <v>0</v>
      </c>
      <c r="J53" s="225"/>
      <c r="K53" s="225">
        <f>SUM(K54:K58)</f>
        <v>0</v>
      </c>
      <c r="L53" s="225"/>
      <c r="M53" s="225">
        <f>SUM(M54:M58)</f>
        <v>0</v>
      </c>
      <c r="N53" s="225"/>
      <c r="O53" s="225">
        <f>SUM(O54:O58)</f>
        <v>1.91</v>
      </c>
      <c r="P53" s="225"/>
      <c r="Q53" s="225">
        <f>SUM(Q54:Q58)</f>
        <v>0</v>
      </c>
      <c r="R53" s="225"/>
      <c r="S53" s="225"/>
      <c r="T53" s="226"/>
      <c r="U53" s="220"/>
      <c r="V53" s="220">
        <f>SUM(V54:V58)</f>
        <v>4.59</v>
      </c>
      <c r="W53" s="220"/>
      <c r="AG53" t="s">
        <v>117</v>
      </c>
    </row>
    <row r="54" spans="1:60" outlineLevel="1" x14ac:dyDescent="0.2">
      <c r="A54" s="227">
        <v>18</v>
      </c>
      <c r="B54" s="228" t="s">
        <v>209</v>
      </c>
      <c r="C54" s="247" t="s">
        <v>210</v>
      </c>
      <c r="D54" s="229" t="s">
        <v>162</v>
      </c>
      <c r="E54" s="230">
        <v>3.8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21</v>
      </c>
      <c r="M54" s="232">
        <f>G54*(1+L54/100)</f>
        <v>0</v>
      </c>
      <c r="N54" s="232">
        <v>0.30131999999999998</v>
      </c>
      <c r="O54" s="232">
        <f>ROUND(E54*N54,2)</f>
        <v>1.1499999999999999</v>
      </c>
      <c r="P54" s="232">
        <v>0</v>
      </c>
      <c r="Q54" s="232">
        <f>ROUND(E54*P54,2)</f>
        <v>0</v>
      </c>
      <c r="R54" s="232" t="s">
        <v>190</v>
      </c>
      <c r="S54" s="232" t="s">
        <v>122</v>
      </c>
      <c r="T54" s="233" t="s">
        <v>122</v>
      </c>
      <c r="U54" s="217">
        <v>1.208</v>
      </c>
      <c r="V54" s="217">
        <f>ROUND(E54*U54,2)</f>
        <v>4.59</v>
      </c>
      <c r="W54" s="217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124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 x14ac:dyDescent="0.2">
      <c r="A55" s="215"/>
      <c r="B55" s="216"/>
      <c r="C55" s="248" t="s">
        <v>211</v>
      </c>
      <c r="D55" s="234"/>
      <c r="E55" s="234"/>
      <c r="F55" s="234"/>
      <c r="G55" s="234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126</v>
      </c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 x14ac:dyDescent="0.2">
      <c r="A56" s="215"/>
      <c r="B56" s="216"/>
      <c r="C56" s="249" t="s">
        <v>251</v>
      </c>
      <c r="D56" s="218"/>
      <c r="E56" s="219">
        <v>3.8</v>
      </c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128</v>
      </c>
      <c r="AH56" s="208">
        <v>0</v>
      </c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 x14ac:dyDescent="0.2">
      <c r="A57" s="227">
        <v>19</v>
      </c>
      <c r="B57" s="228" t="s">
        <v>214</v>
      </c>
      <c r="C57" s="247" t="s">
        <v>215</v>
      </c>
      <c r="D57" s="229" t="s">
        <v>162</v>
      </c>
      <c r="E57" s="230">
        <v>3.8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21</v>
      </c>
      <c r="M57" s="232">
        <f>G57*(1+L57/100)</f>
        <v>0</v>
      </c>
      <c r="N57" s="232">
        <v>0.2</v>
      </c>
      <c r="O57" s="232">
        <f>ROUND(E57*N57,2)</f>
        <v>0.76</v>
      </c>
      <c r="P57" s="232">
        <v>0</v>
      </c>
      <c r="Q57" s="232">
        <f>ROUND(E57*P57,2)</f>
        <v>0</v>
      </c>
      <c r="R57" s="232" t="s">
        <v>170</v>
      </c>
      <c r="S57" s="232" t="s">
        <v>122</v>
      </c>
      <c r="T57" s="233" t="s">
        <v>122</v>
      </c>
      <c r="U57" s="217">
        <v>0</v>
      </c>
      <c r="V57" s="217">
        <f>ROUND(E57*U57,2)</f>
        <v>0</v>
      </c>
      <c r="W57" s="217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171</v>
      </c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 x14ac:dyDescent="0.2">
      <c r="A58" s="215"/>
      <c r="B58" s="216"/>
      <c r="C58" s="249" t="s">
        <v>251</v>
      </c>
      <c r="D58" s="218"/>
      <c r="E58" s="219">
        <v>3.8</v>
      </c>
      <c r="F58" s="217"/>
      <c r="G58" s="217"/>
      <c r="H58" s="217"/>
      <c r="I58" s="217"/>
      <c r="J58" s="217"/>
      <c r="K58" s="217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7"/>
      <c r="W58" s="217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128</v>
      </c>
      <c r="AH58" s="208">
        <v>0</v>
      </c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x14ac:dyDescent="0.2">
      <c r="A59" s="221" t="s">
        <v>116</v>
      </c>
      <c r="B59" s="222" t="s">
        <v>87</v>
      </c>
      <c r="C59" s="246" t="s">
        <v>88</v>
      </c>
      <c r="D59" s="223"/>
      <c r="E59" s="224"/>
      <c r="F59" s="225"/>
      <c r="G59" s="225">
        <f>SUMIF(AG60:AG63,"&lt;&gt;NOR",G60:G63)</f>
        <v>0</v>
      </c>
      <c r="H59" s="225"/>
      <c r="I59" s="225">
        <f>SUM(I60:I63)</f>
        <v>0</v>
      </c>
      <c r="J59" s="225"/>
      <c r="K59" s="225">
        <f>SUM(K60:K63)</f>
        <v>0</v>
      </c>
      <c r="L59" s="225"/>
      <c r="M59" s="225">
        <f>SUM(M60:M63)</f>
        <v>0</v>
      </c>
      <c r="N59" s="225"/>
      <c r="O59" s="225">
        <f>SUM(O60:O63)</f>
        <v>0</v>
      </c>
      <c r="P59" s="225"/>
      <c r="Q59" s="225">
        <f>SUM(Q60:Q63)</f>
        <v>0</v>
      </c>
      <c r="R59" s="225"/>
      <c r="S59" s="225"/>
      <c r="T59" s="226"/>
      <c r="U59" s="220"/>
      <c r="V59" s="220">
        <f>SUM(V60:V63)</f>
        <v>14.29</v>
      </c>
      <c r="W59" s="220"/>
      <c r="AG59" t="s">
        <v>117</v>
      </c>
    </row>
    <row r="60" spans="1:60" outlineLevel="1" x14ac:dyDescent="0.2">
      <c r="A60" s="227">
        <v>20</v>
      </c>
      <c r="B60" s="228" t="s">
        <v>224</v>
      </c>
      <c r="C60" s="247" t="s">
        <v>225</v>
      </c>
      <c r="D60" s="229" t="s">
        <v>226</v>
      </c>
      <c r="E60" s="230">
        <v>36.647599999999997</v>
      </c>
      <c r="F60" s="231"/>
      <c r="G60" s="232">
        <f>ROUND(E60*F60,2)</f>
        <v>0</v>
      </c>
      <c r="H60" s="231"/>
      <c r="I60" s="232">
        <f>ROUND(E60*H60,2)</f>
        <v>0</v>
      </c>
      <c r="J60" s="231"/>
      <c r="K60" s="232">
        <f>ROUND(E60*J60,2)</f>
        <v>0</v>
      </c>
      <c r="L60" s="232">
        <v>21</v>
      </c>
      <c r="M60" s="232">
        <f>G60*(1+L60/100)</f>
        <v>0</v>
      </c>
      <c r="N60" s="232">
        <v>0</v>
      </c>
      <c r="O60" s="232">
        <f>ROUND(E60*N60,2)</f>
        <v>0</v>
      </c>
      <c r="P60" s="232">
        <v>0</v>
      </c>
      <c r="Q60" s="232">
        <f>ROUND(E60*P60,2)</f>
        <v>0</v>
      </c>
      <c r="R60" s="232" t="s">
        <v>190</v>
      </c>
      <c r="S60" s="232" t="s">
        <v>122</v>
      </c>
      <c r="T60" s="233" t="s">
        <v>122</v>
      </c>
      <c r="U60" s="217">
        <v>0.39</v>
      </c>
      <c r="V60" s="217">
        <f>ROUND(E60*U60,2)</f>
        <v>14.29</v>
      </c>
      <c r="W60" s="217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124</v>
      </c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 x14ac:dyDescent="0.2">
      <c r="A61" s="215"/>
      <c r="B61" s="216"/>
      <c r="C61" s="248" t="s">
        <v>227</v>
      </c>
      <c r="D61" s="234"/>
      <c r="E61" s="234"/>
      <c r="F61" s="234"/>
      <c r="G61" s="234"/>
      <c r="H61" s="217"/>
      <c r="I61" s="217"/>
      <c r="J61" s="217"/>
      <c r="K61" s="217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7"/>
      <c r="W61" s="217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126</v>
      </c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 x14ac:dyDescent="0.2">
      <c r="A62" s="215"/>
      <c r="B62" s="216"/>
      <c r="C62" s="249" t="s">
        <v>252</v>
      </c>
      <c r="D62" s="218"/>
      <c r="E62" s="219">
        <v>36.647599999999997</v>
      </c>
      <c r="F62" s="217"/>
      <c r="G62" s="217"/>
      <c r="H62" s="217"/>
      <c r="I62" s="217"/>
      <c r="J62" s="217"/>
      <c r="K62" s="217"/>
      <c r="L62" s="217"/>
      <c r="M62" s="217"/>
      <c r="N62" s="217"/>
      <c r="O62" s="217"/>
      <c r="P62" s="217"/>
      <c r="Q62" s="217"/>
      <c r="R62" s="217"/>
      <c r="S62" s="217"/>
      <c r="T62" s="217"/>
      <c r="U62" s="217"/>
      <c r="V62" s="217"/>
      <c r="W62" s="217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128</v>
      </c>
      <c r="AH62" s="208">
        <v>0</v>
      </c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 x14ac:dyDescent="0.2">
      <c r="A63" s="215"/>
      <c r="B63" s="216"/>
      <c r="C63" s="249" t="s">
        <v>173</v>
      </c>
      <c r="D63" s="218"/>
      <c r="E63" s="219"/>
      <c r="F63" s="217"/>
      <c r="G63" s="217"/>
      <c r="H63" s="217"/>
      <c r="I63" s="217"/>
      <c r="J63" s="217"/>
      <c r="K63" s="217"/>
      <c r="L63" s="217"/>
      <c r="M63" s="217"/>
      <c r="N63" s="217"/>
      <c r="O63" s="217"/>
      <c r="P63" s="217"/>
      <c r="Q63" s="217"/>
      <c r="R63" s="217"/>
      <c r="S63" s="217"/>
      <c r="T63" s="217"/>
      <c r="U63" s="217"/>
      <c r="V63" s="217"/>
      <c r="W63" s="217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128</v>
      </c>
      <c r="AH63" s="208">
        <v>0</v>
      </c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x14ac:dyDescent="0.2">
      <c r="A64" s="5"/>
      <c r="B64" s="6"/>
      <c r="C64" s="253"/>
      <c r="D64" s="8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AE64">
        <v>15</v>
      </c>
      <c r="AF64">
        <v>21</v>
      </c>
    </row>
    <row r="65" spans="1:33" x14ac:dyDescent="0.2">
      <c r="A65" s="211"/>
      <c r="B65" s="212" t="s">
        <v>29</v>
      </c>
      <c r="C65" s="254"/>
      <c r="D65" s="213"/>
      <c r="E65" s="214"/>
      <c r="F65" s="214"/>
      <c r="G65" s="245">
        <f>G8+G15+G21+G25+G40+G49+G53+G59</f>
        <v>0</v>
      </c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AE65">
        <f>SUMIF(L7:L63,AE64,G7:G63)</f>
        <v>0</v>
      </c>
      <c r="AF65">
        <f>SUMIF(L7:L63,AF64,G7:G63)</f>
        <v>0</v>
      </c>
      <c r="AG65" t="s">
        <v>239</v>
      </c>
    </row>
    <row r="66" spans="1:33" x14ac:dyDescent="0.2">
      <c r="C66" s="255"/>
      <c r="D66" s="192"/>
      <c r="AG66" t="s">
        <v>240</v>
      </c>
    </row>
    <row r="67" spans="1:33" x14ac:dyDescent="0.2">
      <c r="D67" s="192"/>
    </row>
    <row r="68" spans="1:33" x14ac:dyDescent="0.2">
      <c r="D68" s="192"/>
    </row>
    <row r="69" spans="1:33" x14ac:dyDescent="0.2">
      <c r="D69" s="192"/>
    </row>
    <row r="70" spans="1:33" x14ac:dyDescent="0.2">
      <c r="D70" s="192"/>
    </row>
    <row r="71" spans="1:33" x14ac:dyDescent="0.2">
      <c r="D71" s="192"/>
    </row>
    <row r="72" spans="1:33" x14ac:dyDescent="0.2">
      <c r="D72" s="192"/>
    </row>
    <row r="73" spans="1:33" x14ac:dyDescent="0.2">
      <c r="D73" s="192"/>
    </row>
    <row r="74" spans="1:33" x14ac:dyDescent="0.2">
      <c r="D74" s="192"/>
    </row>
    <row r="75" spans="1:33" x14ac:dyDescent="0.2">
      <c r="D75" s="192"/>
    </row>
    <row r="76" spans="1:33" x14ac:dyDescent="0.2">
      <c r="D76" s="192"/>
    </row>
    <row r="77" spans="1:33" x14ac:dyDescent="0.2">
      <c r="D77" s="192"/>
    </row>
    <row r="78" spans="1:33" x14ac:dyDescent="0.2">
      <c r="D78" s="192"/>
    </row>
    <row r="79" spans="1:33" x14ac:dyDescent="0.2">
      <c r="D79" s="192"/>
    </row>
    <row r="80" spans="1:33" x14ac:dyDescent="0.2">
      <c r="D80" s="192"/>
    </row>
    <row r="81" spans="4:4" x14ac:dyDescent="0.2">
      <c r="D81" s="192"/>
    </row>
    <row r="82" spans="4:4" x14ac:dyDescent="0.2">
      <c r="D82" s="192"/>
    </row>
    <row r="83" spans="4:4" x14ac:dyDescent="0.2">
      <c r="D83" s="192"/>
    </row>
    <row r="84" spans="4:4" x14ac:dyDescent="0.2">
      <c r="D84" s="192"/>
    </row>
    <row r="85" spans="4:4" x14ac:dyDescent="0.2">
      <c r="D85" s="192"/>
    </row>
    <row r="86" spans="4:4" x14ac:dyDescent="0.2">
      <c r="D86" s="192"/>
    </row>
    <row r="87" spans="4:4" x14ac:dyDescent="0.2">
      <c r="D87" s="192"/>
    </row>
    <row r="88" spans="4:4" x14ac:dyDescent="0.2">
      <c r="D88" s="192"/>
    </row>
    <row r="89" spans="4:4" x14ac:dyDescent="0.2">
      <c r="D89" s="192"/>
    </row>
    <row r="90" spans="4:4" x14ac:dyDescent="0.2">
      <c r="D90" s="192"/>
    </row>
    <row r="91" spans="4:4" x14ac:dyDescent="0.2">
      <c r="D91" s="192"/>
    </row>
    <row r="92" spans="4:4" x14ac:dyDescent="0.2">
      <c r="D92" s="192"/>
    </row>
    <row r="93" spans="4:4" x14ac:dyDescent="0.2">
      <c r="D93" s="192"/>
    </row>
    <row r="94" spans="4:4" x14ac:dyDescent="0.2">
      <c r="D94" s="192"/>
    </row>
    <row r="95" spans="4:4" x14ac:dyDescent="0.2">
      <c r="D95" s="192"/>
    </row>
    <row r="96" spans="4:4" x14ac:dyDescent="0.2">
      <c r="D96" s="192"/>
    </row>
    <row r="97" spans="4:4" x14ac:dyDescent="0.2">
      <c r="D97" s="192"/>
    </row>
    <row r="98" spans="4:4" x14ac:dyDescent="0.2">
      <c r="D98" s="192"/>
    </row>
    <row r="99" spans="4:4" x14ac:dyDescent="0.2">
      <c r="D99" s="192"/>
    </row>
    <row r="100" spans="4:4" x14ac:dyDescent="0.2">
      <c r="D100" s="192"/>
    </row>
    <row r="101" spans="4:4" x14ac:dyDescent="0.2">
      <c r="D101" s="192"/>
    </row>
    <row r="102" spans="4:4" x14ac:dyDescent="0.2">
      <c r="D102" s="192"/>
    </row>
    <row r="103" spans="4:4" x14ac:dyDescent="0.2">
      <c r="D103" s="192"/>
    </row>
    <row r="104" spans="4:4" x14ac:dyDescent="0.2">
      <c r="D104" s="192"/>
    </row>
    <row r="105" spans="4:4" x14ac:dyDescent="0.2">
      <c r="D105" s="192"/>
    </row>
    <row r="106" spans="4:4" x14ac:dyDescent="0.2">
      <c r="D106" s="192"/>
    </row>
    <row r="107" spans="4:4" x14ac:dyDescent="0.2">
      <c r="D107" s="192"/>
    </row>
    <row r="108" spans="4:4" x14ac:dyDescent="0.2">
      <c r="D108" s="192"/>
    </row>
    <row r="109" spans="4:4" x14ac:dyDescent="0.2">
      <c r="D109" s="192"/>
    </row>
    <row r="110" spans="4:4" x14ac:dyDescent="0.2">
      <c r="D110" s="192"/>
    </row>
    <row r="111" spans="4:4" x14ac:dyDescent="0.2">
      <c r="D111" s="192"/>
    </row>
    <row r="112" spans="4:4" x14ac:dyDescent="0.2">
      <c r="D112" s="192"/>
    </row>
    <row r="113" spans="4:4" x14ac:dyDescent="0.2">
      <c r="D113" s="192"/>
    </row>
    <row r="114" spans="4:4" x14ac:dyDescent="0.2">
      <c r="D114" s="192"/>
    </row>
    <row r="115" spans="4:4" x14ac:dyDescent="0.2">
      <c r="D115" s="192"/>
    </row>
    <row r="116" spans="4:4" x14ac:dyDescent="0.2">
      <c r="D116" s="192"/>
    </row>
    <row r="117" spans="4:4" x14ac:dyDescent="0.2">
      <c r="D117" s="192"/>
    </row>
    <row r="118" spans="4:4" x14ac:dyDescent="0.2">
      <c r="D118" s="192"/>
    </row>
    <row r="119" spans="4:4" x14ac:dyDescent="0.2">
      <c r="D119" s="192"/>
    </row>
    <row r="120" spans="4:4" x14ac:dyDescent="0.2">
      <c r="D120" s="192"/>
    </row>
    <row r="121" spans="4:4" x14ac:dyDescent="0.2">
      <c r="D121" s="192"/>
    </row>
    <row r="122" spans="4:4" x14ac:dyDescent="0.2">
      <c r="D122" s="192"/>
    </row>
    <row r="123" spans="4:4" x14ac:dyDescent="0.2">
      <c r="D123" s="192"/>
    </row>
    <row r="124" spans="4:4" x14ac:dyDescent="0.2">
      <c r="D124" s="192"/>
    </row>
    <row r="125" spans="4:4" x14ac:dyDescent="0.2">
      <c r="D125" s="192"/>
    </row>
    <row r="126" spans="4:4" x14ac:dyDescent="0.2">
      <c r="D126" s="192"/>
    </row>
    <row r="127" spans="4:4" x14ac:dyDescent="0.2">
      <c r="D127" s="192"/>
    </row>
    <row r="128" spans="4:4" x14ac:dyDescent="0.2">
      <c r="D128" s="192"/>
    </row>
    <row r="129" spans="4:4" x14ac:dyDescent="0.2">
      <c r="D129" s="192"/>
    </row>
    <row r="130" spans="4:4" x14ac:dyDescent="0.2">
      <c r="D130" s="192"/>
    </row>
    <row r="131" spans="4:4" x14ac:dyDescent="0.2">
      <c r="D131" s="192"/>
    </row>
    <row r="132" spans="4:4" x14ac:dyDescent="0.2">
      <c r="D132" s="192"/>
    </row>
    <row r="133" spans="4:4" x14ac:dyDescent="0.2">
      <c r="D133" s="192"/>
    </row>
    <row r="134" spans="4:4" x14ac:dyDescent="0.2">
      <c r="D134" s="192"/>
    </row>
    <row r="135" spans="4:4" x14ac:dyDescent="0.2">
      <c r="D135" s="192"/>
    </row>
    <row r="136" spans="4:4" x14ac:dyDescent="0.2">
      <c r="D136" s="192"/>
    </row>
    <row r="137" spans="4:4" x14ac:dyDescent="0.2">
      <c r="D137" s="192"/>
    </row>
    <row r="138" spans="4:4" x14ac:dyDescent="0.2">
      <c r="D138" s="192"/>
    </row>
    <row r="139" spans="4:4" x14ac:dyDescent="0.2">
      <c r="D139" s="192"/>
    </row>
    <row r="140" spans="4:4" x14ac:dyDescent="0.2">
      <c r="D140" s="192"/>
    </row>
    <row r="141" spans="4:4" x14ac:dyDescent="0.2">
      <c r="D141" s="192"/>
    </row>
    <row r="142" spans="4:4" x14ac:dyDescent="0.2">
      <c r="D142" s="192"/>
    </row>
    <row r="143" spans="4:4" x14ac:dyDescent="0.2">
      <c r="D143" s="192"/>
    </row>
    <row r="144" spans="4:4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sheetProtection algorithmName="SHA-512" hashValue="F6bfXH0zAesrSHNeQqvSWiWtP3kQ+3xmRSy/sSujkBkvtylwLDEcHvvJd9MClbmM2NSrJtf8KJ9Y4W5S1xaPEw==" saltValue="aA8ZjcPR8TKb/hKmR5pgFA==" spinCount="100000" sheet="1"/>
  <mergeCells count="16">
    <mergeCell ref="C45:G45"/>
    <mergeCell ref="C47:G47"/>
    <mergeCell ref="C55:G55"/>
    <mergeCell ref="C61:G61"/>
    <mergeCell ref="C17:G17"/>
    <mergeCell ref="C23:G23"/>
    <mergeCell ref="C27:G27"/>
    <mergeCell ref="C30:G30"/>
    <mergeCell ref="C33:G33"/>
    <mergeCell ref="C42:G42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2058" orientation="landscape" horizontalDpi="4294967294" verticalDpi="4294967294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SO 101 01 Pol</vt:lpstr>
      <vt:lpstr>SO 101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101 01 Pol'!Názvy_tisku</vt:lpstr>
      <vt:lpstr>'SO 101 02 Pol'!Názvy_tisku</vt:lpstr>
      <vt:lpstr>oadresa</vt:lpstr>
      <vt:lpstr>Stavba!Objednatel</vt:lpstr>
      <vt:lpstr>Stavba!Objekt</vt:lpstr>
      <vt:lpstr>'SO 101 01 Pol'!Oblast_tisku</vt:lpstr>
      <vt:lpstr>'SO 101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2014-02-28T09:52:57Z</cp:lastPrinted>
  <dcterms:created xsi:type="dcterms:W3CDTF">2009-04-08T07:15:50Z</dcterms:created>
  <dcterms:modified xsi:type="dcterms:W3CDTF">2017-11-27T12:07:46Z</dcterms:modified>
</cp:coreProperties>
</file>